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31" activeTab="31"/>
  </bookViews>
  <sheets>
    <sheet name="Sep13" sheetId="43" r:id="rId1"/>
    <sheet name="Oct13" sheetId="44" r:id="rId2"/>
    <sheet name="Nov13" sheetId="45" r:id="rId3"/>
    <sheet name="Dec13" sheetId="46" r:id="rId4"/>
    <sheet name="Jan14" sheetId="47" r:id="rId5"/>
    <sheet name="Feb14" sheetId="48" r:id="rId6"/>
    <sheet name="Mar14" sheetId="49" r:id="rId7"/>
    <sheet name="Nov15" sheetId="42" r:id="rId8"/>
    <sheet name="Dec15" sheetId="41" r:id="rId9"/>
    <sheet name="Till March 2014" sheetId="33" r:id="rId10"/>
    <sheet name="Feb16 onward random" sheetId="1" r:id="rId11"/>
    <sheet name="Mar16 onward-final" sheetId="2" r:id="rId12"/>
    <sheet name="April 16 onwards" sheetId="6" r:id="rId13"/>
    <sheet name="Revised allocation" sheetId="5" r:id="rId14"/>
    <sheet name="July16" sheetId="8" r:id="rId15"/>
    <sheet name="Aug 16" sheetId="9" r:id="rId16"/>
    <sheet name="Sep 16" sheetId="10" r:id="rId17"/>
    <sheet name="Oct 16" sheetId="11" r:id="rId18"/>
    <sheet name="Nov 16" sheetId="12" r:id="rId19"/>
    <sheet name="Dec 2016" sheetId="13" r:id="rId20"/>
    <sheet name="Jan17" sheetId="14" r:id="rId21"/>
    <sheet name="Feb 17" sheetId="15" r:id="rId22"/>
    <sheet name="Mar 17" sheetId="16" r:id="rId23"/>
    <sheet name="Apr17" sheetId="17" r:id="rId24"/>
    <sheet name="May17" sheetId="18" r:id="rId25"/>
    <sheet name="Jun17" sheetId="19" r:id="rId26"/>
    <sheet name="July17" sheetId="20" r:id="rId27"/>
    <sheet name="Aug17" sheetId="21" r:id="rId28"/>
    <sheet name="Sep17" sheetId="22" r:id="rId29"/>
    <sheet name="Ministers" sheetId="23" r:id="rId30"/>
    <sheet name="Oct17" sheetId="24" r:id="rId31"/>
    <sheet name="For Bulletin" sheetId="27" r:id="rId32"/>
  </sheets>
  <calcPr calcId="144525"/>
  <fileRecoveryPr autoRecover="0"/>
</workbook>
</file>

<file path=xl/calcChain.xml><?xml version="1.0" encoding="utf-8"?>
<calcChain xmlns="http://schemas.openxmlformats.org/spreadsheetml/2006/main">
  <c r="N37" i="27" l="1"/>
  <c r="J37" i="27"/>
  <c r="G37" i="27" s="1"/>
  <c r="I43" i="27" l="1"/>
  <c r="K43" i="27"/>
  <c r="L43" i="27"/>
  <c r="M43" i="27"/>
  <c r="H43" i="27"/>
  <c r="D43" i="27"/>
  <c r="N42" i="27"/>
  <c r="N41" i="27"/>
  <c r="J41" i="27"/>
  <c r="J42" i="27"/>
  <c r="G42" i="27" l="1"/>
  <c r="P42" i="27"/>
  <c r="G41" i="27"/>
  <c r="P41" i="27"/>
  <c r="O42" i="27"/>
  <c r="O41" i="27"/>
  <c r="L9" i="49"/>
  <c r="M9" i="49" s="1"/>
  <c r="I9" i="49"/>
  <c r="L19" i="49"/>
  <c r="K19" i="49"/>
  <c r="J19" i="49"/>
  <c r="H19" i="49"/>
  <c r="G19" i="49"/>
  <c r="F19" i="49"/>
  <c r="E19" i="49"/>
  <c r="D19" i="49"/>
  <c r="M17" i="49"/>
  <c r="I17" i="49"/>
  <c r="N17" i="49" s="1"/>
  <c r="M16" i="49"/>
  <c r="I16" i="49"/>
  <c r="M14" i="49"/>
  <c r="I14" i="49"/>
  <c r="M13" i="49"/>
  <c r="I13" i="49"/>
  <c r="I12" i="49"/>
  <c r="N12" i="49" s="1"/>
  <c r="M11" i="49"/>
  <c r="I11" i="49"/>
  <c r="M10" i="49"/>
  <c r="I10" i="49"/>
  <c r="E16" i="48"/>
  <c r="F16" i="48"/>
  <c r="G16" i="48"/>
  <c r="H16" i="48"/>
  <c r="J16" i="48"/>
  <c r="K16" i="48"/>
  <c r="L16" i="48"/>
  <c r="D16" i="48"/>
  <c r="I13" i="48"/>
  <c r="M13" i="48"/>
  <c r="M14" i="48"/>
  <c r="I14" i="48"/>
  <c r="M12" i="48"/>
  <c r="I12" i="48"/>
  <c r="M11" i="48"/>
  <c r="I11" i="48"/>
  <c r="I10" i="48"/>
  <c r="N10" i="48" s="1"/>
  <c r="M9" i="48"/>
  <c r="I9" i="48"/>
  <c r="M8" i="48"/>
  <c r="I8" i="48"/>
  <c r="I12" i="47"/>
  <c r="I9" i="47"/>
  <c r="E12" i="44"/>
  <c r="F12" i="44"/>
  <c r="G12" i="44"/>
  <c r="H12" i="44"/>
  <c r="J12" i="44"/>
  <c r="K12" i="44"/>
  <c r="L12" i="44"/>
  <c r="M12" i="44"/>
  <c r="D12" i="44"/>
  <c r="E12" i="45"/>
  <c r="F12" i="45"/>
  <c r="G12" i="45"/>
  <c r="H12" i="45"/>
  <c r="J12" i="45"/>
  <c r="K12" i="45"/>
  <c r="L12" i="45"/>
  <c r="D12" i="45"/>
  <c r="E12" i="46"/>
  <c r="F12" i="46"/>
  <c r="G12" i="46"/>
  <c r="H12" i="46"/>
  <c r="J12" i="46"/>
  <c r="K12" i="46"/>
  <c r="L12" i="46"/>
  <c r="D12" i="46"/>
  <c r="E14" i="47"/>
  <c r="F14" i="47"/>
  <c r="G14" i="47"/>
  <c r="H14" i="47"/>
  <c r="J14" i="47"/>
  <c r="K14" i="47"/>
  <c r="L14" i="47"/>
  <c r="D14" i="47"/>
  <c r="M9" i="47"/>
  <c r="M12" i="47"/>
  <c r="M8" i="47"/>
  <c r="I8" i="47"/>
  <c r="M13" i="47"/>
  <c r="I13" i="47"/>
  <c r="M11" i="47"/>
  <c r="I11" i="47"/>
  <c r="I10" i="47"/>
  <c r="M11" i="46"/>
  <c r="I11" i="46"/>
  <c r="N11" i="46" s="1"/>
  <c r="M10" i="46"/>
  <c r="N10" i="46" s="1"/>
  <c r="I10" i="46"/>
  <c r="M9" i="46"/>
  <c r="N9" i="46" s="1"/>
  <c r="I9" i="46"/>
  <c r="I8" i="46"/>
  <c r="N8" i="46" s="1"/>
  <c r="M11" i="45"/>
  <c r="I11" i="45"/>
  <c r="N11" i="45" s="1"/>
  <c r="M10" i="45"/>
  <c r="N10" i="45" s="1"/>
  <c r="I10" i="45"/>
  <c r="M9" i="45"/>
  <c r="N9" i="45" s="1"/>
  <c r="I9" i="45"/>
  <c r="I8" i="45"/>
  <c r="M11" i="44"/>
  <c r="M10" i="44"/>
  <c r="I11" i="44"/>
  <c r="I10" i="44"/>
  <c r="N10" i="44" s="1"/>
  <c r="M9" i="44"/>
  <c r="I9" i="44"/>
  <c r="I8" i="44"/>
  <c r="N8" i="44" s="1"/>
  <c r="K9" i="43"/>
  <c r="J9" i="43"/>
  <c r="H9" i="43"/>
  <c r="G9" i="43"/>
  <c r="F9" i="43"/>
  <c r="E9" i="43"/>
  <c r="D9" i="43"/>
  <c r="I8" i="43"/>
  <c r="N8" i="43" s="1"/>
  <c r="L9" i="43"/>
  <c r="M8" i="41"/>
  <c r="M23" i="41"/>
  <c r="I23" i="41"/>
  <c r="M30" i="41"/>
  <c r="I30" i="41"/>
  <c r="M28" i="41"/>
  <c r="I28" i="41"/>
  <c r="M27" i="41"/>
  <c r="I27" i="41"/>
  <c r="M29" i="41"/>
  <c r="I29" i="41"/>
  <c r="K31" i="41"/>
  <c r="J31" i="41"/>
  <c r="H31" i="41"/>
  <c r="G31" i="41"/>
  <c r="F31" i="41"/>
  <c r="E31" i="41"/>
  <c r="D31" i="41"/>
  <c r="I26" i="41"/>
  <c r="N26" i="41" s="1"/>
  <c r="M25" i="41"/>
  <c r="I25" i="41"/>
  <c r="M24" i="41"/>
  <c r="I24" i="41"/>
  <c r="M22" i="41"/>
  <c r="I22" i="41"/>
  <c r="M21" i="41"/>
  <c r="I21" i="41"/>
  <c r="M20" i="41"/>
  <c r="I20" i="41"/>
  <c r="M19" i="41"/>
  <c r="I19" i="41"/>
  <c r="M18" i="41"/>
  <c r="I18" i="41"/>
  <c r="M17" i="41"/>
  <c r="I17" i="41"/>
  <c r="M16" i="41"/>
  <c r="I16" i="41"/>
  <c r="M15" i="41"/>
  <c r="I15" i="41"/>
  <c r="I14" i="41"/>
  <c r="N14" i="41" s="1"/>
  <c r="M13" i="41"/>
  <c r="I13" i="41"/>
  <c r="M12" i="41"/>
  <c r="I12" i="41"/>
  <c r="M11" i="41"/>
  <c r="I11" i="41"/>
  <c r="L10" i="41"/>
  <c r="M10" i="41" s="1"/>
  <c r="I10" i="41"/>
  <c r="M9" i="41"/>
  <c r="I9" i="41"/>
  <c r="I8" i="41"/>
  <c r="N8" i="41" s="1"/>
  <c r="C15" i="33"/>
  <c r="N40" i="27"/>
  <c r="J40" i="27"/>
  <c r="N39" i="27"/>
  <c r="J39" i="27"/>
  <c r="N38" i="27"/>
  <c r="J38" i="27"/>
  <c r="N36" i="27"/>
  <c r="J36" i="27"/>
  <c r="N35" i="27"/>
  <c r="J35" i="27"/>
  <c r="N34" i="27"/>
  <c r="J34" i="27"/>
  <c r="N33" i="27"/>
  <c r="J33" i="27"/>
  <c r="N32" i="27"/>
  <c r="J32" i="27"/>
  <c r="N31" i="27"/>
  <c r="J31" i="27"/>
  <c r="N30" i="27"/>
  <c r="J30" i="27"/>
  <c r="N29" i="27"/>
  <c r="J29" i="27"/>
  <c r="N28" i="27"/>
  <c r="J28" i="27"/>
  <c r="N27" i="27"/>
  <c r="J27" i="27"/>
  <c r="N26" i="27"/>
  <c r="J26" i="27"/>
  <c r="N25" i="27"/>
  <c r="J25" i="27"/>
  <c r="N24" i="27"/>
  <c r="J24" i="27"/>
  <c r="N23" i="27"/>
  <c r="J23" i="27"/>
  <c r="N22" i="27"/>
  <c r="J22" i="27"/>
  <c r="N21" i="27"/>
  <c r="J21" i="27"/>
  <c r="N20" i="27"/>
  <c r="J20" i="27"/>
  <c r="N19" i="27"/>
  <c r="J19" i="27"/>
  <c r="N18" i="27"/>
  <c r="J18" i="27"/>
  <c r="N17" i="27"/>
  <c r="J17" i="27"/>
  <c r="N16" i="27"/>
  <c r="J16" i="27"/>
  <c r="J15" i="27"/>
  <c r="N14" i="27"/>
  <c r="J14" i="27"/>
  <c r="N13" i="27"/>
  <c r="J13" i="27"/>
  <c r="N12" i="27"/>
  <c r="J12" i="27"/>
  <c r="N11" i="27"/>
  <c r="J11" i="27"/>
  <c r="J10" i="27"/>
  <c r="G10" i="27" s="1"/>
  <c r="N9" i="27"/>
  <c r="J9" i="27"/>
  <c r="N8" i="27"/>
  <c r="J8" i="27"/>
  <c r="N7" i="27"/>
  <c r="J7" i="27"/>
  <c r="P42" i="24"/>
  <c r="O42" i="24"/>
  <c r="K42" i="24"/>
  <c r="J42" i="24"/>
  <c r="H42" i="24"/>
  <c r="G42" i="24"/>
  <c r="D42" i="24"/>
  <c r="M41" i="24"/>
  <c r="I41" i="24"/>
  <c r="M40" i="24"/>
  <c r="N40" i="24" s="1"/>
  <c r="I40" i="24"/>
  <c r="M39" i="24"/>
  <c r="I39" i="24"/>
  <c r="L38" i="24"/>
  <c r="M38" i="24" s="1"/>
  <c r="N38" i="24" s="1"/>
  <c r="I38" i="24"/>
  <c r="M37" i="24"/>
  <c r="I37" i="24"/>
  <c r="M36" i="24"/>
  <c r="I36" i="24"/>
  <c r="M35" i="24"/>
  <c r="N35" i="24" s="1"/>
  <c r="I35" i="24"/>
  <c r="M34" i="24"/>
  <c r="N34" i="24" s="1"/>
  <c r="I34" i="24"/>
  <c r="R33" i="24"/>
  <c r="Q33" i="24"/>
  <c r="M33" i="24"/>
  <c r="I33" i="24"/>
  <c r="N33" i="24" s="1"/>
  <c r="R32" i="24"/>
  <c r="Q32" i="24"/>
  <c r="M32" i="24"/>
  <c r="I32" i="24"/>
  <c r="R31" i="24"/>
  <c r="Q31" i="24"/>
  <c r="M31" i="24"/>
  <c r="I31" i="24"/>
  <c r="M30" i="24"/>
  <c r="N30" i="24" s="1"/>
  <c r="I30" i="24"/>
  <c r="R29" i="24"/>
  <c r="Q29" i="24"/>
  <c r="M29" i="24"/>
  <c r="I29" i="24"/>
  <c r="S28" i="24"/>
  <c r="R28" i="24"/>
  <c r="Q28" i="24"/>
  <c r="M28" i="24"/>
  <c r="I28" i="24"/>
  <c r="N28" i="24" s="1"/>
  <c r="R27" i="24"/>
  <c r="Q27" i="24"/>
  <c r="M27" i="24"/>
  <c r="I27" i="24"/>
  <c r="R26" i="24"/>
  <c r="Q26" i="24"/>
  <c r="M26" i="24"/>
  <c r="I26" i="24"/>
  <c r="M25" i="24"/>
  <c r="I25" i="24"/>
  <c r="M24" i="24"/>
  <c r="I24" i="24"/>
  <c r="R23" i="24"/>
  <c r="Q23" i="24"/>
  <c r="M23" i="24"/>
  <c r="I23" i="24"/>
  <c r="M22" i="24"/>
  <c r="I22" i="24"/>
  <c r="R21" i="24"/>
  <c r="Q21" i="24"/>
  <c r="M21" i="24"/>
  <c r="I21" i="24"/>
  <c r="R20" i="24"/>
  <c r="Q20" i="24"/>
  <c r="M20" i="24"/>
  <c r="I20" i="24"/>
  <c r="M19" i="24"/>
  <c r="I19" i="24"/>
  <c r="R18" i="24"/>
  <c r="Q18" i="24"/>
  <c r="M18" i="24"/>
  <c r="I18" i="24"/>
  <c r="T17" i="24"/>
  <c r="Q17" i="24"/>
  <c r="M17" i="24"/>
  <c r="I17" i="24"/>
  <c r="M16" i="24"/>
  <c r="I16" i="24"/>
  <c r="S15" i="24"/>
  <c r="R15" i="24"/>
  <c r="Q15" i="24"/>
  <c r="M15" i="24"/>
  <c r="I15" i="24"/>
  <c r="R14" i="24"/>
  <c r="Q14" i="24"/>
  <c r="I14" i="24"/>
  <c r="N14" i="24" s="1"/>
  <c r="M13" i="24"/>
  <c r="I13" i="24"/>
  <c r="R12" i="24"/>
  <c r="Q12" i="24"/>
  <c r="M12" i="24"/>
  <c r="N12" i="24" s="1"/>
  <c r="I12" i="24"/>
  <c r="R11" i="24"/>
  <c r="Q11" i="24"/>
  <c r="M11" i="24"/>
  <c r="N11" i="24" s="1"/>
  <c r="I11" i="24"/>
  <c r="R10" i="24"/>
  <c r="Q10" i="24"/>
  <c r="M10" i="24"/>
  <c r="I10" i="24"/>
  <c r="R9" i="24"/>
  <c r="Q9" i="24"/>
  <c r="M9" i="24"/>
  <c r="N9" i="24" s="1"/>
  <c r="L9" i="24"/>
  <c r="I9" i="24"/>
  <c r="R8" i="24"/>
  <c r="Q8" i="24"/>
  <c r="M8" i="24"/>
  <c r="I8" i="24"/>
  <c r="M7" i="24"/>
  <c r="I7" i="24"/>
  <c r="R6" i="24"/>
  <c r="Q6" i="24"/>
  <c r="M6" i="24"/>
  <c r="I6" i="24"/>
  <c r="T7" i="23"/>
  <c r="T9" i="23"/>
  <c r="T39" i="23"/>
  <c r="O42" i="23"/>
  <c r="N42" i="23"/>
  <c r="K42" i="23"/>
  <c r="J42" i="23"/>
  <c r="H42" i="23"/>
  <c r="G42" i="23"/>
  <c r="D42" i="23"/>
  <c r="M41" i="23"/>
  <c r="I41" i="23"/>
  <c r="T41" i="23" s="1"/>
  <c r="M40" i="23"/>
  <c r="I40" i="23"/>
  <c r="M39" i="23"/>
  <c r="I39" i="23"/>
  <c r="L38" i="23"/>
  <c r="M38" i="23" s="1"/>
  <c r="I38" i="23"/>
  <c r="T38" i="23" s="1"/>
  <c r="M37" i="23"/>
  <c r="I37" i="23"/>
  <c r="M36" i="23"/>
  <c r="I36" i="23"/>
  <c r="T36" i="23" s="1"/>
  <c r="M35" i="23"/>
  <c r="I35" i="23"/>
  <c r="M34" i="23"/>
  <c r="I34" i="23"/>
  <c r="T34" i="23" s="1"/>
  <c r="Q33" i="23"/>
  <c r="P33" i="23"/>
  <c r="M33" i="23"/>
  <c r="I33" i="23"/>
  <c r="T33" i="23" s="1"/>
  <c r="Q32" i="23"/>
  <c r="P32" i="23"/>
  <c r="M32" i="23"/>
  <c r="I32" i="23"/>
  <c r="Q31" i="23"/>
  <c r="P31" i="23"/>
  <c r="M31" i="23"/>
  <c r="I31" i="23"/>
  <c r="T31" i="23" s="1"/>
  <c r="M30" i="23"/>
  <c r="I30" i="23"/>
  <c r="Q29" i="23"/>
  <c r="P29" i="23"/>
  <c r="M29" i="23"/>
  <c r="I29" i="23"/>
  <c r="R28" i="23"/>
  <c r="Q28" i="23"/>
  <c r="P28" i="23"/>
  <c r="M28" i="23"/>
  <c r="I28" i="23"/>
  <c r="T28" i="23" s="1"/>
  <c r="Q27" i="23"/>
  <c r="P27" i="23"/>
  <c r="M27" i="23"/>
  <c r="T27" i="23" s="1"/>
  <c r="I27" i="23"/>
  <c r="Q26" i="23"/>
  <c r="P26" i="23"/>
  <c r="M26" i="23"/>
  <c r="I26" i="23"/>
  <c r="T26" i="23" s="1"/>
  <c r="M25" i="23"/>
  <c r="I25" i="23"/>
  <c r="T25" i="23" s="1"/>
  <c r="M24" i="23"/>
  <c r="I24" i="23"/>
  <c r="Q23" i="23"/>
  <c r="P23" i="23"/>
  <c r="M23" i="23"/>
  <c r="I23" i="23"/>
  <c r="T23" i="23" s="1"/>
  <c r="M22" i="23"/>
  <c r="I22" i="23"/>
  <c r="T22" i="23" s="1"/>
  <c r="Q21" i="23"/>
  <c r="P21" i="23"/>
  <c r="M21" i="23"/>
  <c r="I21" i="23"/>
  <c r="Q20" i="23"/>
  <c r="P20" i="23"/>
  <c r="M20" i="23"/>
  <c r="I20" i="23"/>
  <c r="T20" i="23" s="1"/>
  <c r="M19" i="23"/>
  <c r="T19" i="23" s="1"/>
  <c r="I19" i="23"/>
  <c r="Q18" i="23"/>
  <c r="P18" i="23"/>
  <c r="M18" i="23"/>
  <c r="I18" i="23"/>
  <c r="T18" i="23" s="1"/>
  <c r="S17" i="23"/>
  <c r="P17" i="23"/>
  <c r="M17" i="23"/>
  <c r="T17" i="23" s="1"/>
  <c r="I17" i="23"/>
  <c r="M16" i="23"/>
  <c r="I16" i="23"/>
  <c r="R15" i="23"/>
  <c r="Q15" i="23"/>
  <c r="P15" i="23"/>
  <c r="M15" i="23"/>
  <c r="I15" i="23"/>
  <c r="Q14" i="23"/>
  <c r="P14" i="23"/>
  <c r="I14" i="23"/>
  <c r="T14" i="23" s="1"/>
  <c r="M13" i="23"/>
  <c r="I13" i="23"/>
  <c r="T13" i="23" s="1"/>
  <c r="Q12" i="23"/>
  <c r="P12" i="23"/>
  <c r="M12" i="23"/>
  <c r="T12" i="23" s="1"/>
  <c r="I12" i="23"/>
  <c r="Q11" i="23"/>
  <c r="P11" i="23"/>
  <c r="M11" i="23"/>
  <c r="I11" i="23"/>
  <c r="T11" i="23" s="1"/>
  <c r="Q10" i="23"/>
  <c r="P10" i="23"/>
  <c r="M10" i="23"/>
  <c r="I10" i="23"/>
  <c r="Q9" i="23"/>
  <c r="P9" i="23"/>
  <c r="L9" i="23"/>
  <c r="M9" i="23" s="1"/>
  <c r="I9" i="23"/>
  <c r="Q8" i="23"/>
  <c r="P8" i="23"/>
  <c r="M8" i="23"/>
  <c r="I8" i="23"/>
  <c r="M7" i="23"/>
  <c r="I7" i="23"/>
  <c r="Q6" i="23"/>
  <c r="P6" i="23"/>
  <c r="M6" i="23"/>
  <c r="I6" i="23"/>
  <c r="T6" i="23" s="1"/>
  <c r="P42" i="22"/>
  <c r="Q42" i="22" s="1"/>
  <c r="O42" i="22"/>
  <c r="K42" i="22"/>
  <c r="J42" i="22"/>
  <c r="H42" i="22"/>
  <c r="G42" i="22"/>
  <c r="D42" i="22"/>
  <c r="M41" i="22"/>
  <c r="N41" i="22" s="1"/>
  <c r="I41" i="22"/>
  <c r="M40" i="22"/>
  <c r="I40" i="22"/>
  <c r="M39" i="22"/>
  <c r="I39" i="22"/>
  <c r="L38" i="22"/>
  <c r="M38" i="22" s="1"/>
  <c r="I38" i="22"/>
  <c r="M37" i="22"/>
  <c r="N37" i="22" s="1"/>
  <c r="I37" i="22"/>
  <c r="N36" i="22"/>
  <c r="M36" i="22"/>
  <c r="I36" i="22"/>
  <c r="M35" i="22"/>
  <c r="I35" i="22"/>
  <c r="M34" i="22"/>
  <c r="I34" i="22"/>
  <c r="R33" i="22"/>
  <c r="Q33" i="22"/>
  <c r="M33" i="22"/>
  <c r="I33" i="22"/>
  <c r="R32" i="22"/>
  <c r="Q32" i="22"/>
  <c r="M32" i="22"/>
  <c r="N32" i="22" s="1"/>
  <c r="I32" i="22"/>
  <c r="R31" i="22"/>
  <c r="Q31" i="22"/>
  <c r="M31" i="22"/>
  <c r="I31" i="22"/>
  <c r="M30" i="22"/>
  <c r="N30" i="22" s="1"/>
  <c r="I30" i="22"/>
  <c r="R29" i="22"/>
  <c r="Q29" i="22"/>
  <c r="M29" i="22"/>
  <c r="I29" i="22"/>
  <c r="S28" i="22"/>
  <c r="R28" i="22"/>
  <c r="Q28" i="22"/>
  <c r="M28" i="22"/>
  <c r="N28" i="22" s="1"/>
  <c r="I28" i="22"/>
  <c r="R27" i="22"/>
  <c r="Q27" i="22"/>
  <c r="M27" i="22"/>
  <c r="I27" i="22"/>
  <c r="N27" i="22" s="1"/>
  <c r="R26" i="22"/>
  <c r="Q26" i="22"/>
  <c r="M26" i="22"/>
  <c r="I26" i="22"/>
  <c r="N25" i="22"/>
  <c r="M25" i="22"/>
  <c r="I25" i="22"/>
  <c r="M24" i="22"/>
  <c r="I24" i="22"/>
  <c r="R23" i="22"/>
  <c r="Q23" i="22"/>
  <c r="M23" i="22"/>
  <c r="N23" i="22" s="1"/>
  <c r="I23" i="22"/>
  <c r="M22" i="22"/>
  <c r="I22" i="22"/>
  <c r="R21" i="22"/>
  <c r="Q21" i="22"/>
  <c r="M21" i="22"/>
  <c r="N21" i="22" s="1"/>
  <c r="I21" i="22"/>
  <c r="R20" i="22"/>
  <c r="Q20" i="22"/>
  <c r="M20" i="22"/>
  <c r="I20" i="22"/>
  <c r="M19" i="22"/>
  <c r="N19" i="22" s="1"/>
  <c r="I19" i="22"/>
  <c r="R18" i="22"/>
  <c r="Q18" i="22"/>
  <c r="M18" i="22"/>
  <c r="I18" i="22"/>
  <c r="T17" i="22"/>
  <c r="Q17" i="22"/>
  <c r="M17" i="22"/>
  <c r="I17" i="22"/>
  <c r="N17" i="22" s="1"/>
  <c r="M16" i="22"/>
  <c r="I16" i="22"/>
  <c r="S15" i="22"/>
  <c r="R15" i="22"/>
  <c r="Q15" i="22"/>
  <c r="M15" i="22"/>
  <c r="I15" i="22"/>
  <c r="R14" i="22"/>
  <c r="Q14" i="22"/>
  <c r="N14" i="22"/>
  <c r="I14" i="22"/>
  <c r="M13" i="22"/>
  <c r="I13" i="22"/>
  <c r="N13" i="22" s="1"/>
  <c r="R12" i="22"/>
  <c r="Q12" i="22"/>
  <c r="M12" i="22"/>
  <c r="N12" i="22" s="1"/>
  <c r="I12" i="22"/>
  <c r="R11" i="22"/>
  <c r="Q11" i="22"/>
  <c r="M11" i="22"/>
  <c r="I11" i="22"/>
  <c r="R10" i="22"/>
  <c r="Q10" i="22"/>
  <c r="M10" i="22"/>
  <c r="N10" i="22" s="1"/>
  <c r="I10" i="22"/>
  <c r="R9" i="22"/>
  <c r="Q9" i="22"/>
  <c r="L9" i="22"/>
  <c r="M9" i="22" s="1"/>
  <c r="I9" i="22"/>
  <c r="R8" i="22"/>
  <c r="Q8" i="22"/>
  <c r="N8" i="22"/>
  <c r="M8" i="22"/>
  <c r="I8" i="22"/>
  <c r="M7" i="22"/>
  <c r="I7" i="22"/>
  <c r="R6" i="22"/>
  <c r="Q6" i="22"/>
  <c r="M6" i="22"/>
  <c r="N6" i="22" s="1"/>
  <c r="I6" i="22"/>
  <c r="L38" i="20"/>
  <c r="L9" i="20"/>
  <c r="M36" i="21"/>
  <c r="L38" i="21"/>
  <c r="L9" i="21"/>
  <c r="M9" i="21" s="1"/>
  <c r="N9" i="21" s="1"/>
  <c r="M29" i="21"/>
  <c r="M17" i="20"/>
  <c r="P42" i="21"/>
  <c r="O42" i="21"/>
  <c r="K42" i="21"/>
  <c r="J42" i="21"/>
  <c r="H42" i="21"/>
  <c r="G42" i="21"/>
  <c r="D42" i="21"/>
  <c r="M41" i="21"/>
  <c r="N41" i="21" s="1"/>
  <c r="I41" i="21"/>
  <c r="M40" i="21"/>
  <c r="I40" i="21"/>
  <c r="M39" i="21"/>
  <c r="N39" i="21" s="1"/>
  <c r="I39" i="21"/>
  <c r="I38" i="21"/>
  <c r="M37" i="21"/>
  <c r="N37" i="21" s="1"/>
  <c r="I37" i="21"/>
  <c r="I36" i="21"/>
  <c r="M35" i="21"/>
  <c r="I35" i="21"/>
  <c r="M34" i="21"/>
  <c r="I34" i="21"/>
  <c r="R33" i="21"/>
  <c r="Q33" i="21"/>
  <c r="M33" i="21"/>
  <c r="I33" i="21"/>
  <c r="R32" i="21"/>
  <c r="Q32" i="21"/>
  <c r="M32" i="21"/>
  <c r="I32" i="21"/>
  <c r="R31" i="21"/>
  <c r="Q31" i="21"/>
  <c r="M31" i="21"/>
  <c r="I31" i="21"/>
  <c r="M30" i="21"/>
  <c r="I30" i="21"/>
  <c r="R29" i="21"/>
  <c r="Q29" i="21"/>
  <c r="I29" i="21"/>
  <c r="S28" i="21"/>
  <c r="R28" i="21"/>
  <c r="Q28" i="21"/>
  <c r="M28" i="21"/>
  <c r="I28" i="21"/>
  <c r="R27" i="21"/>
  <c r="Q27" i="21"/>
  <c r="M27" i="21"/>
  <c r="I27" i="21"/>
  <c r="R26" i="21"/>
  <c r="Q26" i="21"/>
  <c r="M26" i="21"/>
  <c r="I26" i="21"/>
  <c r="M25" i="21"/>
  <c r="I25" i="21"/>
  <c r="M24" i="21"/>
  <c r="I24" i="21"/>
  <c r="R23" i="21"/>
  <c r="Q23" i="21"/>
  <c r="M23" i="21"/>
  <c r="I23" i="21"/>
  <c r="M22" i="21"/>
  <c r="I22" i="21"/>
  <c r="R21" i="21"/>
  <c r="Q21" i="21"/>
  <c r="M21" i="21"/>
  <c r="I21" i="21"/>
  <c r="R20" i="21"/>
  <c r="Q20" i="21"/>
  <c r="M20" i="21"/>
  <c r="I20" i="21"/>
  <c r="M19" i="21"/>
  <c r="I19" i="21"/>
  <c r="R18" i="21"/>
  <c r="Q18" i="21"/>
  <c r="M18" i="21"/>
  <c r="I18" i="21"/>
  <c r="T17" i="21"/>
  <c r="Q17" i="21"/>
  <c r="M17" i="21"/>
  <c r="N17" i="21" s="1"/>
  <c r="I17" i="21"/>
  <c r="M16" i="21"/>
  <c r="I16" i="21"/>
  <c r="S15" i="21"/>
  <c r="R15" i="21"/>
  <c r="Q15" i="21"/>
  <c r="M15" i="21"/>
  <c r="N15" i="21" s="1"/>
  <c r="I15" i="21"/>
  <c r="R14" i="21"/>
  <c r="Q14" i="21"/>
  <c r="I14" i="21"/>
  <c r="N14" i="21" s="1"/>
  <c r="M13" i="21"/>
  <c r="I13" i="21"/>
  <c r="R12" i="21"/>
  <c r="Q12" i="21"/>
  <c r="M12" i="21"/>
  <c r="I12" i="21"/>
  <c r="R11" i="21"/>
  <c r="Q11" i="21"/>
  <c r="M11" i="21"/>
  <c r="I11" i="21"/>
  <c r="R10" i="21"/>
  <c r="Q10" i="21"/>
  <c r="M10" i="21"/>
  <c r="I10" i="21"/>
  <c r="R9" i="21"/>
  <c r="Q9" i="21"/>
  <c r="I9" i="21"/>
  <c r="R8" i="21"/>
  <c r="Q8" i="21"/>
  <c r="M8" i="21"/>
  <c r="I8" i="21"/>
  <c r="M7" i="21"/>
  <c r="I7" i="21"/>
  <c r="R6" i="21"/>
  <c r="Q6" i="21"/>
  <c r="M6" i="21"/>
  <c r="I6" i="21"/>
  <c r="G11" i="27" l="1"/>
  <c r="P11" i="27"/>
  <c r="G12" i="27"/>
  <c r="P12" i="27"/>
  <c r="G13" i="27"/>
  <c r="P13" i="27"/>
  <c r="G14" i="27"/>
  <c r="P14" i="27"/>
  <c r="O15" i="27"/>
  <c r="G15" i="27"/>
  <c r="P15" i="27"/>
  <c r="G17" i="27"/>
  <c r="P17" i="27"/>
  <c r="O18" i="27"/>
  <c r="G18" i="27"/>
  <c r="P18" i="27"/>
  <c r="G19" i="27"/>
  <c r="P19" i="27"/>
  <c r="G20" i="27"/>
  <c r="P20" i="27"/>
  <c r="G21" i="27"/>
  <c r="P21" i="27"/>
  <c r="G22" i="27"/>
  <c r="P22" i="27"/>
  <c r="G23" i="27"/>
  <c r="P23" i="27"/>
  <c r="G24" i="27"/>
  <c r="P24" i="27"/>
  <c r="G25" i="27"/>
  <c r="P25" i="27"/>
  <c r="G26" i="27"/>
  <c r="P26" i="27"/>
  <c r="G27" i="27"/>
  <c r="P27" i="27"/>
  <c r="G28" i="27"/>
  <c r="P28" i="27"/>
  <c r="G38" i="27"/>
  <c r="P38" i="27"/>
  <c r="G39" i="27"/>
  <c r="P39" i="27"/>
  <c r="G40" i="27"/>
  <c r="P40" i="27"/>
  <c r="G7" i="27"/>
  <c r="P7" i="27"/>
  <c r="G8" i="27"/>
  <c r="P8" i="27"/>
  <c r="G9" i="27"/>
  <c r="P9" i="27"/>
  <c r="G16" i="27"/>
  <c r="P16" i="27"/>
  <c r="G29" i="27"/>
  <c r="P29" i="27"/>
  <c r="G30" i="27"/>
  <c r="P30" i="27"/>
  <c r="G31" i="27"/>
  <c r="P31" i="27"/>
  <c r="G33" i="27"/>
  <c r="P33" i="27"/>
  <c r="G35" i="27"/>
  <c r="P35" i="27"/>
  <c r="G36" i="27"/>
  <c r="P36" i="27"/>
  <c r="P37" i="27"/>
  <c r="G34" i="27"/>
  <c r="P34" i="27"/>
  <c r="P32" i="27"/>
  <c r="G32" i="27"/>
  <c r="J43" i="27"/>
  <c r="G43" i="27" s="1"/>
  <c r="N10" i="27"/>
  <c r="O12" i="27"/>
  <c r="N24" i="21"/>
  <c r="N10" i="21"/>
  <c r="N12" i="21"/>
  <c r="Q42" i="21"/>
  <c r="N16" i="22"/>
  <c r="T8" i="23"/>
  <c r="T10" i="23"/>
  <c r="T24" i="23"/>
  <c r="T40" i="23"/>
  <c r="N7" i="24"/>
  <c r="N18" i="24"/>
  <c r="N23" i="24"/>
  <c r="O9" i="27"/>
  <c r="O13" i="27"/>
  <c r="N30" i="41"/>
  <c r="O26" i="27"/>
  <c r="N8" i="47"/>
  <c r="I12" i="44"/>
  <c r="M16" i="48"/>
  <c r="T15" i="23"/>
  <c r="N10" i="24"/>
  <c r="T32" i="23"/>
  <c r="N17" i="24"/>
  <c r="N19" i="24"/>
  <c r="N24" i="24"/>
  <c r="N29" i="21"/>
  <c r="N21" i="24"/>
  <c r="N23" i="41"/>
  <c r="N38" i="22"/>
  <c r="N9" i="22"/>
  <c r="N11" i="22"/>
  <c r="N31" i="22"/>
  <c r="N15" i="24"/>
  <c r="M14" i="47"/>
  <c r="N13" i="49"/>
  <c r="N16" i="24"/>
  <c r="N15" i="22"/>
  <c r="L42" i="21"/>
  <c r="N24" i="22"/>
  <c r="N7" i="21"/>
  <c r="N18" i="21"/>
  <c r="N26" i="21"/>
  <c r="N28" i="21"/>
  <c r="N35" i="21"/>
  <c r="T16" i="23"/>
  <c r="T21" i="23"/>
  <c r="T35" i="23"/>
  <c r="N20" i="24"/>
  <c r="N22" i="24"/>
  <c r="N41" i="24"/>
  <c r="O36" i="27"/>
  <c r="O7" i="27"/>
  <c r="O30" i="27"/>
  <c r="O25" i="27"/>
  <c r="O11" i="27"/>
  <c r="O19" i="27"/>
  <c r="O24" i="27"/>
  <c r="O27" i="27"/>
  <c r="O38" i="27"/>
  <c r="O23" i="27"/>
  <c r="O35" i="27"/>
  <c r="O34" i="27"/>
  <c r="O28" i="27"/>
  <c r="O16" i="27"/>
  <c r="O8" i="27"/>
  <c r="O32" i="27"/>
  <c r="O21" i="27"/>
  <c r="O22" i="27"/>
  <c r="O29" i="27"/>
  <c r="O33" i="27"/>
  <c r="N31" i="21"/>
  <c r="N33" i="21"/>
  <c r="T30" i="23"/>
  <c r="M12" i="46"/>
  <c r="N36" i="21"/>
  <c r="I42" i="22"/>
  <c r="N20" i="22"/>
  <c r="M38" i="21"/>
  <c r="N38" i="21" s="1"/>
  <c r="R42" i="24"/>
  <c r="I14" i="47"/>
  <c r="N13" i="21"/>
  <c r="N20" i="21"/>
  <c r="N22" i="21"/>
  <c r="N34" i="21"/>
  <c r="N34" i="22"/>
  <c r="T29" i="23"/>
  <c r="T37" i="23"/>
  <c r="I12" i="46"/>
  <c r="N8" i="45"/>
  <c r="I12" i="45"/>
  <c r="N16" i="21"/>
  <c r="N7" i="22"/>
  <c r="R42" i="22"/>
  <c r="N11" i="44"/>
  <c r="I16" i="48"/>
  <c r="N29" i="22"/>
  <c r="N33" i="22"/>
  <c r="N39" i="22"/>
  <c r="Q42" i="23"/>
  <c r="N13" i="24"/>
  <c r="N25" i="24"/>
  <c r="N29" i="24"/>
  <c r="N36" i="24"/>
  <c r="O14" i="27"/>
  <c r="O20" i="27"/>
  <c r="M19" i="49"/>
  <c r="N26" i="22"/>
  <c r="N40" i="22"/>
  <c r="I42" i="24"/>
  <c r="N8" i="24"/>
  <c r="N26" i="24"/>
  <c r="N32" i="24"/>
  <c r="N37" i="24"/>
  <c r="Q42" i="24"/>
  <c r="O37" i="27"/>
  <c r="I9" i="43"/>
  <c r="N14" i="48"/>
  <c r="M12" i="45"/>
  <c r="O31" i="27"/>
  <c r="R42" i="21"/>
  <c r="N18" i="22"/>
  <c r="N22" i="22"/>
  <c r="N35" i="22"/>
  <c r="L42" i="24"/>
  <c r="N27" i="24"/>
  <c r="N31" i="24"/>
  <c r="N39" i="24"/>
  <c r="O17" i="27"/>
  <c r="O40" i="27"/>
  <c r="N9" i="44"/>
  <c r="I19" i="49"/>
  <c r="N10" i="49"/>
  <c r="N11" i="48"/>
  <c r="N8" i="48"/>
  <c r="N10" i="47"/>
  <c r="N13" i="47"/>
  <c r="N11" i="47"/>
  <c r="M9" i="43"/>
  <c r="N27" i="41"/>
  <c r="N29" i="41"/>
  <c r="N28" i="41"/>
  <c r="N25" i="41"/>
  <c r="N19" i="41"/>
  <c r="N10" i="41"/>
  <c r="N11" i="41"/>
  <c r="N16" i="41"/>
  <c r="N20" i="41"/>
  <c r="N22" i="41"/>
  <c r="N9" i="41"/>
  <c r="N15" i="41"/>
  <c r="N17" i="41"/>
  <c r="N18" i="41"/>
  <c r="N21" i="41"/>
  <c r="N12" i="41"/>
  <c r="I31" i="41"/>
  <c r="N13" i="41"/>
  <c r="N24" i="41"/>
  <c r="M31" i="41"/>
  <c r="L31" i="41"/>
  <c r="O39" i="27"/>
  <c r="M42" i="24"/>
  <c r="N6" i="24"/>
  <c r="I42" i="23"/>
  <c r="P42" i="23"/>
  <c r="M42" i="23"/>
  <c r="L42" i="23"/>
  <c r="M42" i="22"/>
  <c r="L42" i="22"/>
  <c r="N11" i="21"/>
  <c r="N6" i="21"/>
  <c r="N8" i="21"/>
  <c r="N19" i="21"/>
  <c r="N25" i="21"/>
  <c r="N30" i="21"/>
  <c r="N21" i="21"/>
  <c r="N27" i="21"/>
  <c r="N32" i="21"/>
  <c r="N23" i="21"/>
  <c r="M42" i="21"/>
  <c r="N40" i="21"/>
  <c r="I42" i="21"/>
  <c r="P42" i="20"/>
  <c r="O42" i="20"/>
  <c r="K42" i="20"/>
  <c r="J42" i="20"/>
  <c r="H42" i="20"/>
  <c r="G42" i="20"/>
  <c r="D42" i="20"/>
  <c r="M41" i="20"/>
  <c r="I41" i="20"/>
  <c r="M40" i="20"/>
  <c r="I40" i="20"/>
  <c r="M39" i="20"/>
  <c r="I39" i="20"/>
  <c r="N39" i="20" s="1"/>
  <c r="M38" i="20"/>
  <c r="I38" i="20"/>
  <c r="M37" i="20"/>
  <c r="I37" i="20"/>
  <c r="I36" i="20"/>
  <c r="N36" i="20" s="1"/>
  <c r="M35" i="20"/>
  <c r="I35" i="20"/>
  <c r="M34" i="20"/>
  <c r="I34" i="20"/>
  <c r="R33" i="20"/>
  <c r="Q33" i="20"/>
  <c r="M33" i="20"/>
  <c r="I33" i="20"/>
  <c r="R32" i="20"/>
  <c r="Q32" i="20"/>
  <c r="M32" i="20"/>
  <c r="I32" i="20"/>
  <c r="R31" i="20"/>
  <c r="Q31" i="20"/>
  <c r="M31" i="20"/>
  <c r="I31" i="20"/>
  <c r="M30" i="20"/>
  <c r="I30" i="20"/>
  <c r="R29" i="20"/>
  <c r="Q29" i="20"/>
  <c r="M29" i="20"/>
  <c r="I29" i="20"/>
  <c r="S28" i="20"/>
  <c r="R28" i="20"/>
  <c r="Q28" i="20"/>
  <c r="M28" i="20"/>
  <c r="I28" i="20"/>
  <c r="R27" i="20"/>
  <c r="Q27" i="20"/>
  <c r="M27" i="20"/>
  <c r="I27" i="20"/>
  <c r="N27" i="20" s="1"/>
  <c r="R26" i="20"/>
  <c r="Q26" i="20"/>
  <c r="M26" i="20"/>
  <c r="I26" i="20"/>
  <c r="M25" i="20"/>
  <c r="I25" i="20"/>
  <c r="M24" i="20"/>
  <c r="I24" i="20"/>
  <c r="R23" i="20"/>
  <c r="Q23" i="20"/>
  <c r="M23" i="20"/>
  <c r="I23" i="20"/>
  <c r="M22" i="20"/>
  <c r="I22" i="20"/>
  <c r="R21" i="20"/>
  <c r="Q21" i="20"/>
  <c r="M21" i="20"/>
  <c r="I21" i="20"/>
  <c r="R20" i="20"/>
  <c r="Q20" i="20"/>
  <c r="M20" i="20"/>
  <c r="I20" i="20"/>
  <c r="M19" i="20"/>
  <c r="I19" i="20"/>
  <c r="R18" i="20"/>
  <c r="Q18" i="20"/>
  <c r="M18" i="20"/>
  <c r="I18" i="20"/>
  <c r="T17" i="20"/>
  <c r="Q17" i="20"/>
  <c r="I17" i="20"/>
  <c r="N17" i="20" s="1"/>
  <c r="M16" i="20"/>
  <c r="I16" i="20"/>
  <c r="S15" i="20"/>
  <c r="R15" i="20"/>
  <c r="Q15" i="20"/>
  <c r="M15" i="20"/>
  <c r="I15" i="20"/>
  <c r="R14" i="20"/>
  <c r="Q14" i="20"/>
  <c r="N14" i="20"/>
  <c r="I14" i="20"/>
  <c r="M13" i="20"/>
  <c r="N13" i="20" s="1"/>
  <c r="I13" i="20"/>
  <c r="R12" i="20"/>
  <c r="Q12" i="20"/>
  <c r="M12" i="20"/>
  <c r="I12" i="20"/>
  <c r="R11" i="20"/>
  <c r="Q11" i="20"/>
  <c r="M11" i="20"/>
  <c r="I11" i="20"/>
  <c r="R10" i="20"/>
  <c r="Q10" i="20"/>
  <c r="M10" i="20"/>
  <c r="I10" i="20"/>
  <c r="R9" i="20"/>
  <c r="Q9" i="20"/>
  <c r="L42" i="20"/>
  <c r="I9" i="20"/>
  <c r="R8" i="20"/>
  <c r="Q8" i="20"/>
  <c r="M8" i="20"/>
  <c r="I8" i="20"/>
  <c r="M7" i="20"/>
  <c r="I7" i="20"/>
  <c r="R6" i="20"/>
  <c r="Q6" i="20"/>
  <c r="M6" i="20"/>
  <c r="I6" i="20"/>
  <c r="P42" i="19"/>
  <c r="O42" i="19"/>
  <c r="K42" i="19"/>
  <c r="J42" i="19"/>
  <c r="H42" i="19"/>
  <c r="G42" i="19"/>
  <c r="D42" i="19"/>
  <c r="M41" i="19"/>
  <c r="I41" i="19"/>
  <c r="N41" i="19" s="1"/>
  <c r="M40" i="19"/>
  <c r="N40" i="19" s="1"/>
  <c r="I40" i="19"/>
  <c r="M39" i="19"/>
  <c r="I39" i="19"/>
  <c r="M38" i="19"/>
  <c r="I38" i="19"/>
  <c r="M37" i="19"/>
  <c r="I37" i="19"/>
  <c r="N37" i="19" s="1"/>
  <c r="I36" i="19"/>
  <c r="N36" i="19" s="1"/>
  <c r="M35" i="19"/>
  <c r="I35" i="19"/>
  <c r="M34" i="19"/>
  <c r="I34" i="19"/>
  <c r="R33" i="19"/>
  <c r="Q33" i="19"/>
  <c r="M33" i="19"/>
  <c r="I33" i="19"/>
  <c r="R32" i="19"/>
  <c r="Q32" i="19"/>
  <c r="M32" i="19"/>
  <c r="I32" i="19"/>
  <c r="R31" i="19"/>
  <c r="Q31" i="19"/>
  <c r="M31" i="19"/>
  <c r="I31" i="19"/>
  <c r="M30" i="19"/>
  <c r="I30" i="19"/>
  <c r="N30" i="19" s="1"/>
  <c r="R29" i="19"/>
  <c r="Q29" i="19"/>
  <c r="M29" i="19"/>
  <c r="N29" i="19" s="1"/>
  <c r="I29" i="19"/>
  <c r="S28" i="19"/>
  <c r="R28" i="19"/>
  <c r="Q28" i="19"/>
  <c r="M28" i="19"/>
  <c r="I28" i="19"/>
  <c r="R27" i="19"/>
  <c r="Q27" i="19"/>
  <c r="M27" i="19"/>
  <c r="I27" i="19"/>
  <c r="N27" i="19" s="1"/>
  <c r="R26" i="19"/>
  <c r="Q26" i="19"/>
  <c r="M26" i="19"/>
  <c r="I26" i="19"/>
  <c r="M25" i="19"/>
  <c r="I25" i="19"/>
  <c r="N25" i="19" s="1"/>
  <c r="M24" i="19"/>
  <c r="I24" i="19"/>
  <c r="R23" i="19"/>
  <c r="Q23" i="19"/>
  <c r="M23" i="19"/>
  <c r="I23" i="19"/>
  <c r="M22" i="19"/>
  <c r="I22" i="19"/>
  <c r="R21" i="19"/>
  <c r="Q21" i="19"/>
  <c r="M21" i="19"/>
  <c r="I21" i="19"/>
  <c r="R20" i="19"/>
  <c r="Q20" i="19"/>
  <c r="M20" i="19"/>
  <c r="I20" i="19"/>
  <c r="M19" i="19"/>
  <c r="I19" i="19"/>
  <c r="R18" i="19"/>
  <c r="Q18" i="19"/>
  <c r="M18" i="19"/>
  <c r="I18" i="19"/>
  <c r="T17" i="19"/>
  <c r="Q17" i="19"/>
  <c r="M17" i="19"/>
  <c r="I17" i="19"/>
  <c r="N17" i="19" s="1"/>
  <c r="M16" i="19"/>
  <c r="I16" i="19"/>
  <c r="S15" i="19"/>
  <c r="R15" i="19"/>
  <c r="Q15" i="19"/>
  <c r="M15" i="19"/>
  <c r="I15" i="19"/>
  <c r="R14" i="19"/>
  <c r="Q14" i="19"/>
  <c r="I14" i="19"/>
  <c r="N14" i="19" s="1"/>
  <c r="M13" i="19"/>
  <c r="I13" i="19"/>
  <c r="N13" i="19" s="1"/>
  <c r="R12" i="19"/>
  <c r="Q12" i="19"/>
  <c r="M12" i="19"/>
  <c r="I12" i="19"/>
  <c r="R11" i="19"/>
  <c r="Q11" i="19"/>
  <c r="M11" i="19"/>
  <c r="I11" i="19"/>
  <c r="R10" i="19"/>
  <c r="Q10" i="19"/>
  <c r="M10" i="19"/>
  <c r="I10" i="19"/>
  <c r="R9" i="19"/>
  <c r="Q9" i="19"/>
  <c r="L9" i="19"/>
  <c r="L42" i="19" s="1"/>
  <c r="I9" i="19"/>
  <c r="R8" i="19"/>
  <c r="Q8" i="19"/>
  <c r="M8" i="19"/>
  <c r="I8" i="19"/>
  <c r="M7" i="19"/>
  <c r="I7" i="19"/>
  <c r="R6" i="19"/>
  <c r="Q6" i="19"/>
  <c r="N6" i="19"/>
  <c r="M6" i="19"/>
  <c r="I6" i="19"/>
  <c r="P42" i="18"/>
  <c r="Q42" i="18" s="1"/>
  <c r="O42" i="18"/>
  <c r="K42" i="18"/>
  <c r="J42" i="18"/>
  <c r="H42" i="18"/>
  <c r="G42" i="18"/>
  <c r="D42" i="18"/>
  <c r="M41" i="18"/>
  <c r="I41" i="18"/>
  <c r="M40" i="18"/>
  <c r="I40" i="18"/>
  <c r="N40" i="18" s="1"/>
  <c r="M39" i="18"/>
  <c r="I39" i="18"/>
  <c r="M38" i="18"/>
  <c r="N38" i="18" s="1"/>
  <c r="I38" i="18"/>
  <c r="M37" i="18"/>
  <c r="I37" i="18"/>
  <c r="I36" i="18"/>
  <c r="N36" i="18" s="1"/>
  <c r="M35" i="18"/>
  <c r="N35" i="18" s="1"/>
  <c r="I35" i="18"/>
  <c r="M34" i="18"/>
  <c r="N34" i="18" s="1"/>
  <c r="I34" i="18"/>
  <c r="R33" i="18"/>
  <c r="Q33" i="18"/>
  <c r="M33" i="18"/>
  <c r="I33" i="18"/>
  <c r="R32" i="18"/>
  <c r="Q32" i="18"/>
  <c r="M32" i="18"/>
  <c r="N32" i="18" s="1"/>
  <c r="I32" i="18"/>
  <c r="R31" i="18"/>
  <c r="Q31" i="18"/>
  <c r="M31" i="18"/>
  <c r="I31" i="18"/>
  <c r="N31" i="18" s="1"/>
  <c r="M30" i="18"/>
  <c r="I30" i="18"/>
  <c r="N30" i="18" s="1"/>
  <c r="R29" i="18"/>
  <c r="Q29" i="18"/>
  <c r="M29" i="18"/>
  <c r="I29" i="18"/>
  <c r="S28" i="18"/>
  <c r="R28" i="18"/>
  <c r="Q28" i="18"/>
  <c r="M28" i="18"/>
  <c r="I28" i="18"/>
  <c r="N28" i="18" s="1"/>
  <c r="R27" i="18"/>
  <c r="Q27" i="18"/>
  <c r="M27" i="18"/>
  <c r="I27" i="18"/>
  <c r="N27" i="18" s="1"/>
  <c r="R26" i="18"/>
  <c r="Q26" i="18"/>
  <c r="M26" i="18"/>
  <c r="I26" i="18"/>
  <c r="M25" i="18"/>
  <c r="I25" i="18"/>
  <c r="M24" i="18"/>
  <c r="I24" i="18"/>
  <c r="R23" i="18"/>
  <c r="Q23" i="18"/>
  <c r="M23" i="18"/>
  <c r="N23" i="18" s="1"/>
  <c r="I23" i="18"/>
  <c r="M22" i="18"/>
  <c r="I22" i="18"/>
  <c r="R21" i="18"/>
  <c r="Q21" i="18"/>
  <c r="M21" i="18"/>
  <c r="N21" i="18" s="1"/>
  <c r="I21" i="18"/>
  <c r="R20" i="18"/>
  <c r="Q20" i="18"/>
  <c r="M20" i="18"/>
  <c r="I20" i="18"/>
  <c r="M19" i="18"/>
  <c r="I19" i="18"/>
  <c r="R18" i="18"/>
  <c r="Q18" i="18"/>
  <c r="M18" i="18"/>
  <c r="I18" i="18"/>
  <c r="N18" i="18" s="1"/>
  <c r="T17" i="18"/>
  <c r="Q17" i="18"/>
  <c r="M17" i="18"/>
  <c r="I17" i="18"/>
  <c r="M16" i="18"/>
  <c r="I16" i="18"/>
  <c r="S15" i="18"/>
  <c r="R15" i="18"/>
  <c r="Q15" i="18"/>
  <c r="M15" i="18"/>
  <c r="I15" i="18"/>
  <c r="R14" i="18"/>
  <c r="Q14" i="18"/>
  <c r="I14" i="18"/>
  <c r="N14" i="18" s="1"/>
  <c r="M13" i="18"/>
  <c r="I13" i="18"/>
  <c r="R12" i="18"/>
  <c r="Q12" i="18"/>
  <c r="M12" i="18"/>
  <c r="N12" i="18" s="1"/>
  <c r="I12" i="18"/>
  <c r="R11" i="18"/>
  <c r="Q11" i="18"/>
  <c r="M11" i="18"/>
  <c r="I11" i="18"/>
  <c r="R10" i="18"/>
  <c r="Q10" i="18"/>
  <c r="M10" i="18"/>
  <c r="I10" i="18"/>
  <c r="N10" i="18" s="1"/>
  <c r="R9" i="18"/>
  <c r="Q9" i="18"/>
  <c r="L9" i="18"/>
  <c r="L42" i="18" s="1"/>
  <c r="I9" i="18"/>
  <c r="R8" i="18"/>
  <c r="Q8" i="18"/>
  <c r="M8" i="18"/>
  <c r="I8" i="18"/>
  <c r="N8" i="18" s="1"/>
  <c r="M7" i="18"/>
  <c r="N7" i="18" s="1"/>
  <c r="I7" i="18"/>
  <c r="R6" i="18"/>
  <c r="Q6" i="18"/>
  <c r="M6" i="18"/>
  <c r="I6" i="18"/>
  <c r="P42" i="17"/>
  <c r="Q42" i="17" s="1"/>
  <c r="O42" i="17"/>
  <c r="K42" i="17"/>
  <c r="J42" i="17"/>
  <c r="H42" i="17"/>
  <c r="G42" i="17"/>
  <c r="D42" i="17"/>
  <c r="M41" i="17"/>
  <c r="I41" i="17"/>
  <c r="M40" i="17"/>
  <c r="I40" i="17"/>
  <c r="M39" i="17"/>
  <c r="N39" i="17" s="1"/>
  <c r="I39" i="17"/>
  <c r="M38" i="17"/>
  <c r="I38" i="17"/>
  <c r="M37" i="17"/>
  <c r="I37" i="17"/>
  <c r="I36" i="17"/>
  <c r="N36" i="17" s="1"/>
  <c r="M35" i="17"/>
  <c r="I35" i="17"/>
  <c r="M34" i="17"/>
  <c r="I34" i="17"/>
  <c r="R33" i="17"/>
  <c r="Q33" i="17"/>
  <c r="M33" i="17"/>
  <c r="I33" i="17"/>
  <c r="R32" i="17"/>
  <c r="Q32" i="17"/>
  <c r="M32" i="17"/>
  <c r="I32" i="17"/>
  <c r="N32" i="17" s="1"/>
  <c r="R31" i="17"/>
  <c r="Q31" i="17"/>
  <c r="M31" i="17"/>
  <c r="N31" i="17" s="1"/>
  <c r="I31" i="17"/>
  <c r="M30" i="17"/>
  <c r="I30" i="17"/>
  <c r="R29" i="17"/>
  <c r="Q29" i="17"/>
  <c r="M29" i="17"/>
  <c r="I29" i="17"/>
  <c r="S28" i="17"/>
  <c r="R28" i="17"/>
  <c r="Q28" i="17"/>
  <c r="M28" i="17"/>
  <c r="I28" i="17"/>
  <c r="R27" i="17"/>
  <c r="Q27" i="17"/>
  <c r="M27" i="17"/>
  <c r="N27" i="17" s="1"/>
  <c r="I27" i="17"/>
  <c r="R26" i="17"/>
  <c r="Q26" i="17"/>
  <c r="M26" i="17"/>
  <c r="I26" i="17"/>
  <c r="M25" i="17"/>
  <c r="I25" i="17"/>
  <c r="M24" i="17"/>
  <c r="I24" i="17"/>
  <c r="R23" i="17"/>
  <c r="Q23" i="17"/>
  <c r="M23" i="17"/>
  <c r="N23" i="17" s="1"/>
  <c r="I23" i="17"/>
  <c r="M22" i="17"/>
  <c r="I22" i="17"/>
  <c r="R21" i="17"/>
  <c r="Q21" i="17"/>
  <c r="M21" i="17"/>
  <c r="N21" i="17" s="1"/>
  <c r="I21" i="17"/>
  <c r="R20" i="17"/>
  <c r="Q20" i="17"/>
  <c r="M20" i="17"/>
  <c r="I20" i="17"/>
  <c r="N20" i="17" s="1"/>
  <c r="M19" i="17"/>
  <c r="I19" i="17"/>
  <c r="R18" i="17"/>
  <c r="Q18" i="17"/>
  <c r="M18" i="17"/>
  <c r="I18" i="17"/>
  <c r="N18" i="17" s="1"/>
  <c r="T17" i="17"/>
  <c r="Q17" i="17"/>
  <c r="M17" i="17"/>
  <c r="I17" i="17"/>
  <c r="M16" i="17"/>
  <c r="I16" i="17"/>
  <c r="S15" i="17"/>
  <c r="R15" i="17"/>
  <c r="Q15" i="17"/>
  <c r="M15" i="17"/>
  <c r="I15" i="17"/>
  <c r="R14" i="17"/>
  <c r="Q14" i="17"/>
  <c r="I14" i="17"/>
  <c r="N14" i="17" s="1"/>
  <c r="M13" i="17"/>
  <c r="I13" i="17"/>
  <c r="R12" i="17"/>
  <c r="Q12" i="17"/>
  <c r="M12" i="17"/>
  <c r="I12" i="17"/>
  <c r="R11" i="17"/>
  <c r="Q11" i="17"/>
  <c r="M11" i="17"/>
  <c r="I11" i="17"/>
  <c r="R10" i="17"/>
  <c r="Q10" i="17"/>
  <c r="M10" i="17"/>
  <c r="I10" i="17"/>
  <c r="R9" i="17"/>
  <c r="Q9" i="17"/>
  <c r="L9" i="17"/>
  <c r="L42" i="17" s="1"/>
  <c r="I9" i="17"/>
  <c r="R8" i="17"/>
  <c r="Q8" i="17"/>
  <c r="M8" i="17"/>
  <c r="I8" i="17"/>
  <c r="M7" i="17"/>
  <c r="I7" i="17"/>
  <c r="R6" i="17"/>
  <c r="Q6" i="17"/>
  <c r="N6" i="17"/>
  <c r="M6" i="17"/>
  <c r="I6" i="17"/>
  <c r="P42" i="16"/>
  <c r="Q42" i="16" s="1"/>
  <c r="O42" i="16"/>
  <c r="K42" i="16"/>
  <c r="J42" i="16"/>
  <c r="H42" i="16"/>
  <c r="G42" i="16"/>
  <c r="D42" i="16"/>
  <c r="M41" i="16"/>
  <c r="I41" i="16"/>
  <c r="M40" i="16"/>
  <c r="I40" i="16"/>
  <c r="M39" i="16"/>
  <c r="I39" i="16"/>
  <c r="N38" i="16"/>
  <c r="M38" i="16"/>
  <c r="I38" i="16"/>
  <c r="M37" i="16"/>
  <c r="N37" i="16" s="1"/>
  <c r="I37" i="16"/>
  <c r="I36" i="16"/>
  <c r="N36" i="16" s="1"/>
  <c r="M35" i="16"/>
  <c r="I35" i="16"/>
  <c r="N34" i="16"/>
  <c r="M34" i="16"/>
  <c r="I34" i="16"/>
  <c r="R33" i="16"/>
  <c r="Q33" i="16"/>
  <c r="M33" i="16"/>
  <c r="I33" i="16"/>
  <c r="R32" i="16"/>
  <c r="Q32" i="16"/>
  <c r="M32" i="16"/>
  <c r="I32" i="16"/>
  <c r="N32" i="16" s="1"/>
  <c r="R31" i="16"/>
  <c r="Q31" i="16"/>
  <c r="M31" i="16"/>
  <c r="I31" i="16"/>
  <c r="M30" i="16"/>
  <c r="I30" i="16"/>
  <c r="N30" i="16" s="1"/>
  <c r="R29" i="16"/>
  <c r="Q29" i="16"/>
  <c r="M29" i="16"/>
  <c r="N29" i="16" s="1"/>
  <c r="I29" i="16"/>
  <c r="S28" i="16"/>
  <c r="R28" i="16"/>
  <c r="Q28" i="16"/>
  <c r="N28" i="16"/>
  <c r="M28" i="16"/>
  <c r="I28" i="16"/>
  <c r="R27" i="16"/>
  <c r="Q27" i="16"/>
  <c r="M27" i="16"/>
  <c r="I27" i="16"/>
  <c r="N27" i="16" s="1"/>
  <c r="R26" i="16"/>
  <c r="Q26" i="16"/>
  <c r="M26" i="16"/>
  <c r="I26" i="16"/>
  <c r="M25" i="16"/>
  <c r="I25" i="16"/>
  <c r="M24" i="16"/>
  <c r="I24" i="16"/>
  <c r="R23" i="16"/>
  <c r="Q23" i="16"/>
  <c r="M23" i="16"/>
  <c r="I23" i="16"/>
  <c r="N23" i="16" s="1"/>
  <c r="M22" i="16"/>
  <c r="N22" i="16" s="1"/>
  <c r="I22" i="16"/>
  <c r="R21" i="16"/>
  <c r="Q21" i="16"/>
  <c r="M21" i="16"/>
  <c r="I21" i="16"/>
  <c r="N21" i="16" s="1"/>
  <c r="R20" i="16"/>
  <c r="Q20" i="16"/>
  <c r="M20" i="16"/>
  <c r="I20" i="16"/>
  <c r="M19" i="16"/>
  <c r="I19" i="16"/>
  <c r="N19" i="16" s="1"/>
  <c r="R18" i="16"/>
  <c r="Q18" i="16"/>
  <c r="M18" i="16"/>
  <c r="I18" i="16"/>
  <c r="T17" i="16"/>
  <c r="Q17" i="16"/>
  <c r="M17" i="16"/>
  <c r="I17" i="16"/>
  <c r="M16" i="16"/>
  <c r="I16" i="16"/>
  <c r="S15" i="16"/>
  <c r="R15" i="16"/>
  <c r="Q15" i="16"/>
  <c r="M15" i="16"/>
  <c r="I15" i="16"/>
  <c r="R14" i="16"/>
  <c r="Q14" i="16"/>
  <c r="I14" i="16"/>
  <c r="N14" i="16" s="1"/>
  <c r="M13" i="16"/>
  <c r="N13" i="16" s="1"/>
  <c r="I13" i="16"/>
  <c r="R12" i="16"/>
  <c r="Q12" i="16"/>
  <c r="M12" i="16"/>
  <c r="I12" i="16"/>
  <c r="N12" i="16" s="1"/>
  <c r="R11" i="16"/>
  <c r="Q11" i="16"/>
  <c r="M11" i="16"/>
  <c r="I11" i="16"/>
  <c r="R10" i="16"/>
  <c r="Q10" i="16"/>
  <c r="M10" i="16"/>
  <c r="I10" i="16"/>
  <c r="R9" i="16"/>
  <c r="Q9" i="16"/>
  <c r="L9" i="16"/>
  <c r="L42" i="16" s="1"/>
  <c r="I9" i="16"/>
  <c r="R8" i="16"/>
  <c r="Q8" i="16"/>
  <c r="M8" i="16"/>
  <c r="I8" i="16"/>
  <c r="N7" i="16"/>
  <c r="M7" i="16"/>
  <c r="I7" i="16"/>
  <c r="R6" i="16"/>
  <c r="Q6" i="16"/>
  <c r="M6" i="16"/>
  <c r="I6" i="16"/>
  <c r="P42" i="15"/>
  <c r="O42" i="15"/>
  <c r="K42" i="15"/>
  <c r="J42" i="15"/>
  <c r="H42" i="15"/>
  <c r="G42" i="15"/>
  <c r="D42" i="15"/>
  <c r="M41" i="15"/>
  <c r="I41" i="15"/>
  <c r="M40" i="15"/>
  <c r="I40" i="15"/>
  <c r="M39" i="15"/>
  <c r="I39" i="15"/>
  <c r="M38" i="15"/>
  <c r="I38" i="15"/>
  <c r="M37" i="15"/>
  <c r="I37" i="15"/>
  <c r="N36" i="15"/>
  <c r="I36" i="15"/>
  <c r="M35" i="15"/>
  <c r="I35" i="15"/>
  <c r="M34" i="15"/>
  <c r="I34" i="15"/>
  <c r="R33" i="15"/>
  <c r="Q33" i="15"/>
  <c r="M33" i="15"/>
  <c r="N33" i="15" s="1"/>
  <c r="I33" i="15"/>
  <c r="R32" i="15"/>
  <c r="Q32" i="15"/>
  <c r="M32" i="15"/>
  <c r="I32" i="15"/>
  <c r="R31" i="15"/>
  <c r="Q31" i="15"/>
  <c r="M31" i="15"/>
  <c r="I31" i="15"/>
  <c r="M30" i="15"/>
  <c r="I30" i="15"/>
  <c r="R29" i="15"/>
  <c r="Q29" i="15"/>
  <c r="M29" i="15"/>
  <c r="I29" i="15"/>
  <c r="S28" i="15"/>
  <c r="R28" i="15"/>
  <c r="Q28" i="15"/>
  <c r="M28" i="15"/>
  <c r="N28" i="15" s="1"/>
  <c r="I28" i="15"/>
  <c r="R27" i="15"/>
  <c r="Q27" i="15"/>
  <c r="M27" i="15"/>
  <c r="I27" i="15"/>
  <c r="R26" i="15"/>
  <c r="Q26" i="15"/>
  <c r="M26" i="15"/>
  <c r="I26" i="15"/>
  <c r="M25" i="15"/>
  <c r="I25" i="15"/>
  <c r="N25" i="15" s="1"/>
  <c r="M24" i="15"/>
  <c r="I24" i="15"/>
  <c r="R23" i="15"/>
  <c r="Q23" i="15"/>
  <c r="M23" i="15"/>
  <c r="I23" i="15"/>
  <c r="N23" i="15" s="1"/>
  <c r="M22" i="15"/>
  <c r="I22" i="15"/>
  <c r="R21" i="15"/>
  <c r="Q21" i="15"/>
  <c r="M21" i="15"/>
  <c r="I21" i="15"/>
  <c r="R20" i="15"/>
  <c r="Q20" i="15"/>
  <c r="M20" i="15"/>
  <c r="I20" i="15"/>
  <c r="N20" i="15" s="1"/>
  <c r="N19" i="15"/>
  <c r="M19" i="15"/>
  <c r="I19" i="15"/>
  <c r="R18" i="15"/>
  <c r="Q18" i="15"/>
  <c r="M18" i="15"/>
  <c r="I18" i="15"/>
  <c r="T17" i="15"/>
  <c r="Q17" i="15"/>
  <c r="M17" i="15"/>
  <c r="I17" i="15"/>
  <c r="M16" i="15"/>
  <c r="I16" i="15"/>
  <c r="S15" i="15"/>
  <c r="R15" i="15"/>
  <c r="Q15" i="15"/>
  <c r="M15" i="15"/>
  <c r="N15" i="15" s="1"/>
  <c r="I15" i="15"/>
  <c r="R14" i="15"/>
  <c r="Q14" i="15"/>
  <c r="I14" i="15"/>
  <c r="N14" i="15" s="1"/>
  <c r="M13" i="15"/>
  <c r="I13" i="15"/>
  <c r="R12" i="15"/>
  <c r="Q12" i="15"/>
  <c r="M12" i="15"/>
  <c r="I12" i="15"/>
  <c r="R11" i="15"/>
  <c r="Q11" i="15"/>
  <c r="M11" i="15"/>
  <c r="I11" i="15"/>
  <c r="R10" i="15"/>
  <c r="Q10" i="15"/>
  <c r="M10" i="15"/>
  <c r="I10" i="15"/>
  <c r="R9" i="15"/>
  <c r="Q9" i="15"/>
  <c r="L9" i="15"/>
  <c r="L42" i="15" s="1"/>
  <c r="I9" i="15"/>
  <c r="R8" i="15"/>
  <c r="Q8" i="15"/>
  <c r="M8" i="15"/>
  <c r="I8" i="15"/>
  <c r="N8" i="15" s="1"/>
  <c r="M7" i="15"/>
  <c r="I7" i="15"/>
  <c r="R6" i="15"/>
  <c r="Q6" i="15"/>
  <c r="M6" i="15"/>
  <c r="N6" i="15" s="1"/>
  <c r="I6" i="15"/>
  <c r="P42" i="14"/>
  <c r="O42" i="14"/>
  <c r="K42" i="14"/>
  <c r="J42" i="14"/>
  <c r="H42" i="14"/>
  <c r="G42" i="14"/>
  <c r="D42" i="14"/>
  <c r="M41" i="14"/>
  <c r="I41" i="14"/>
  <c r="M40" i="14"/>
  <c r="I40" i="14"/>
  <c r="M39" i="14"/>
  <c r="N39" i="14" s="1"/>
  <c r="I39" i="14"/>
  <c r="M38" i="14"/>
  <c r="I38" i="14"/>
  <c r="M37" i="14"/>
  <c r="I37" i="14"/>
  <c r="I36" i="14"/>
  <c r="N36" i="14" s="1"/>
  <c r="M35" i="14"/>
  <c r="I35" i="14"/>
  <c r="M34" i="14"/>
  <c r="I34" i="14"/>
  <c r="R33" i="14"/>
  <c r="Q33" i="14"/>
  <c r="M33" i="14"/>
  <c r="I33" i="14"/>
  <c r="R32" i="14"/>
  <c r="Q32" i="14"/>
  <c r="M32" i="14"/>
  <c r="I32" i="14"/>
  <c r="R31" i="14"/>
  <c r="Q31" i="14"/>
  <c r="M31" i="14"/>
  <c r="I31" i="14"/>
  <c r="M30" i="14"/>
  <c r="I30" i="14"/>
  <c r="R29" i="14"/>
  <c r="Q29" i="14"/>
  <c r="M29" i="14"/>
  <c r="I29" i="14"/>
  <c r="S28" i="14"/>
  <c r="R28" i="14"/>
  <c r="Q28" i="14"/>
  <c r="M28" i="14"/>
  <c r="N28" i="14" s="1"/>
  <c r="I28" i="14"/>
  <c r="R27" i="14"/>
  <c r="Q27" i="14"/>
  <c r="M27" i="14"/>
  <c r="I27" i="14"/>
  <c r="R26" i="14"/>
  <c r="Q26" i="14"/>
  <c r="M26" i="14"/>
  <c r="I26" i="14"/>
  <c r="M25" i="14"/>
  <c r="I25" i="14"/>
  <c r="M24" i="14"/>
  <c r="I24" i="14"/>
  <c r="R23" i="14"/>
  <c r="Q23" i="14"/>
  <c r="M23" i="14"/>
  <c r="I23" i="14"/>
  <c r="M22" i="14"/>
  <c r="I22" i="14"/>
  <c r="R21" i="14"/>
  <c r="Q21" i="14"/>
  <c r="M21" i="14"/>
  <c r="I21" i="14"/>
  <c r="R20" i="14"/>
  <c r="Q20" i="14"/>
  <c r="M20" i="14"/>
  <c r="I20" i="14"/>
  <c r="M19" i="14"/>
  <c r="I19" i="14"/>
  <c r="R18" i="14"/>
  <c r="Q18" i="14"/>
  <c r="M18" i="14"/>
  <c r="I18" i="14"/>
  <c r="T17" i="14"/>
  <c r="Q17" i="14"/>
  <c r="M17" i="14"/>
  <c r="I17" i="14"/>
  <c r="M16" i="14"/>
  <c r="I16" i="14"/>
  <c r="S15" i="14"/>
  <c r="R15" i="14"/>
  <c r="Q15" i="14"/>
  <c r="M15" i="14"/>
  <c r="I15" i="14"/>
  <c r="R14" i="14"/>
  <c r="Q14" i="14"/>
  <c r="I14" i="14"/>
  <c r="N14" i="14" s="1"/>
  <c r="M13" i="14"/>
  <c r="I13" i="14"/>
  <c r="R12" i="14"/>
  <c r="Q12" i="14"/>
  <c r="M12" i="14"/>
  <c r="I12" i="14"/>
  <c r="N12" i="14" s="1"/>
  <c r="R11" i="14"/>
  <c r="Q11" i="14"/>
  <c r="M11" i="14"/>
  <c r="I11" i="14"/>
  <c r="R10" i="14"/>
  <c r="Q10" i="14"/>
  <c r="M10" i="14"/>
  <c r="I10" i="14"/>
  <c r="R9" i="14"/>
  <c r="Q9" i="14"/>
  <c r="L9" i="14"/>
  <c r="L42" i="14" s="1"/>
  <c r="I9" i="14"/>
  <c r="R8" i="14"/>
  <c r="Q8" i="14"/>
  <c r="M8" i="14"/>
  <c r="I8" i="14"/>
  <c r="M7" i="14"/>
  <c r="I7" i="14"/>
  <c r="R6" i="14"/>
  <c r="Q6" i="14"/>
  <c r="M6" i="14"/>
  <c r="I6" i="14"/>
  <c r="P42" i="13"/>
  <c r="O42" i="13"/>
  <c r="K42" i="13"/>
  <c r="J42" i="13"/>
  <c r="H42" i="13"/>
  <c r="G42" i="13"/>
  <c r="D42" i="13"/>
  <c r="M41" i="13"/>
  <c r="I41" i="13"/>
  <c r="M40" i="13"/>
  <c r="I40" i="13"/>
  <c r="M39" i="13"/>
  <c r="I39" i="13"/>
  <c r="M38" i="13"/>
  <c r="I38" i="13"/>
  <c r="M37" i="13"/>
  <c r="N37" i="13" s="1"/>
  <c r="I37" i="13"/>
  <c r="I36" i="13"/>
  <c r="N36" i="13" s="1"/>
  <c r="M35" i="13"/>
  <c r="I35" i="13"/>
  <c r="M34" i="13"/>
  <c r="N34" i="13" s="1"/>
  <c r="I34" i="13"/>
  <c r="R33" i="13"/>
  <c r="Q33" i="13"/>
  <c r="M33" i="13"/>
  <c r="I33" i="13"/>
  <c r="R32" i="13"/>
  <c r="Q32" i="13"/>
  <c r="N32" i="13"/>
  <c r="M32" i="13"/>
  <c r="I32" i="13"/>
  <c r="R31" i="13"/>
  <c r="Q31" i="13"/>
  <c r="M31" i="13"/>
  <c r="I31" i="13"/>
  <c r="M30" i="13"/>
  <c r="I30" i="13"/>
  <c r="R29" i="13"/>
  <c r="Q29" i="13"/>
  <c r="M29" i="13"/>
  <c r="I29" i="13"/>
  <c r="S28" i="13"/>
  <c r="R28" i="13"/>
  <c r="Q28" i="13"/>
  <c r="M28" i="13"/>
  <c r="N28" i="13" s="1"/>
  <c r="I28" i="13"/>
  <c r="R27" i="13"/>
  <c r="Q27" i="13"/>
  <c r="M27" i="13"/>
  <c r="I27" i="13"/>
  <c r="R26" i="13"/>
  <c r="Q26" i="13"/>
  <c r="M26" i="13"/>
  <c r="I26" i="13"/>
  <c r="M25" i="13"/>
  <c r="I25" i="13"/>
  <c r="M24" i="13"/>
  <c r="I24" i="13"/>
  <c r="R23" i="13"/>
  <c r="Q23" i="13"/>
  <c r="M23" i="13"/>
  <c r="I23" i="13"/>
  <c r="M22" i="13"/>
  <c r="I22" i="13"/>
  <c r="R21" i="13"/>
  <c r="Q21" i="13"/>
  <c r="M21" i="13"/>
  <c r="I21" i="13"/>
  <c r="R20" i="13"/>
  <c r="Q20" i="13"/>
  <c r="M20" i="13"/>
  <c r="I20" i="13"/>
  <c r="M19" i="13"/>
  <c r="I19" i="13"/>
  <c r="R18" i="13"/>
  <c r="Q18" i="13"/>
  <c r="M18" i="13"/>
  <c r="I18" i="13"/>
  <c r="T17" i="13"/>
  <c r="Q17" i="13"/>
  <c r="M17" i="13"/>
  <c r="I17" i="13"/>
  <c r="M16" i="13"/>
  <c r="I16" i="13"/>
  <c r="S15" i="13"/>
  <c r="R15" i="13"/>
  <c r="Q15" i="13"/>
  <c r="M15" i="13"/>
  <c r="I15" i="13"/>
  <c r="R14" i="13"/>
  <c r="Q14" i="13"/>
  <c r="I14" i="13"/>
  <c r="N14" i="13" s="1"/>
  <c r="M13" i="13"/>
  <c r="I13" i="13"/>
  <c r="R12" i="13"/>
  <c r="Q12" i="13"/>
  <c r="M12" i="13"/>
  <c r="I12" i="13"/>
  <c r="R11" i="13"/>
  <c r="Q11" i="13"/>
  <c r="M11" i="13"/>
  <c r="I11" i="13"/>
  <c r="R10" i="13"/>
  <c r="Q10" i="13"/>
  <c r="M10" i="13"/>
  <c r="I10" i="13"/>
  <c r="R9" i="13"/>
  <c r="Q9" i="13"/>
  <c r="L9" i="13"/>
  <c r="L42" i="13" s="1"/>
  <c r="I9" i="13"/>
  <c r="R8" i="13"/>
  <c r="Q8" i="13"/>
  <c r="M8" i="13"/>
  <c r="I8" i="13"/>
  <c r="M7" i="13"/>
  <c r="I7" i="13"/>
  <c r="R6" i="13"/>
  <c r="Q6" i="13"/>
  <c r="M6" i="13"/>
  <c r="I6" i="13"/>
  <c r="N43" i="27" l="1"/>
  <c r="O43" i="27" s="1"/>
  <c r="P10" i="27"/>
  <c r="P43" i="27" s="1"/>
  <c r="O10" i="27"/>
  <c r="N27" i="15"/>
  <c r="N38" i="20"/>
  <c r="I42" i="16"/>
  <c r="N35" i="16"/>
  <c r="N11" i="17"/>
  <c r="N25" i="17"/>
  <c r="N11" i="15"/>
  <c r="N24" i="16"/>
  <c r="N28" i="19"/>
  <c r="N27" i="13"/>
  <c r="N8" i="14"/>
  <c r="N40" i="14"/>
  <c r="N26" i="15"/>
  <c r="N32" i="15"/>
  <c r="N15" i="16"/>
  <c r="N25" i="16"/>
  <c r="N16" i="17"/>
  <c r="N34" i="17"/>
  <c r="N15" i="18"/>
  <c r="N24" i="18"/>
  <c r="N33" i="18"/>
  <c r="N35" i="20"/>
  <c r="N22" i="20"/>
  <c r="N41" i="15"/>
  <c r="R42" i="15"/>
  <c r="N17" i="18"/>
  <c r="N39" i="13"/>
  <c r="N20" i="20"/>
  <c r="N34" i="20"/>
  <c r="N25" i="13"/>
  <c r="N6" i="14"/>
  <c r="Q42" i="14"/>
  <c r="N21" i="15"/>
  <c r="N30" i="15"/>
  <c r="N35" i="15"/>
  <c r="N39" i="15"/>
  <c r="N41" i="16"/>
  <c r="N8" i="17"/>
  <c r="N12" i="17"/>
  <c r="N30" i="17"/>
  <c r="M9" i="18"/>
  <c r="N9" i="18" s="1"/>
  <c r="N11" i="18"/>
  <c r="N25" i="18"/>
  <c r="N41" i="18"/>
  <c r="N8" i="19"/>
  <c r="N12" i="19"/>
  <c r="N32" i="14"/>
  <c r="N37" i="17"/>
  <c r="N22" i="15"/>
  <c r="N39" i="18"/>
  <c r="N11" i="19"/>
  <c r="N17" i="16"/>
  <c r="N19" i="18"/>
  <c r="N26" i="19"/>
  <c r="N38" i="13"/>
  <c r="N25" i="14"/>
  <c r="N38" i="14"/>
  <c r="N12" i="15"/>
  <c r="N31" i="15"/>
  <c r="N18" i="16"/>
  <c r="N19" i="17"/>
  <c r="N26" i="18"/>
  <c r="N19" i="19"/>
  <c r="N15" i="14"/>
  <c r="N38" i="15"/>
  <c r="N33" i="16"/>
  <c r="N26" i="17"/>
  <c r="N41" i="17"/>
  <c r="R42" i="14"/>
  <c r="N22" i="14"/>
  <c r="N37" i="14"/>
  <c r="N7" i="15"/>
  <c r="N13" i="15"/>
  <c r="N18" i="15"/>
  <c r="N24" i="15"/>
  <c r="N10" i="16"/>
  <c r="N39" i="16"/>
  <c r="R42" i="17"/>
  <c r="N15" i="17"/>
  <c r="N28" i="17"/>
  <c r="N38" i="17"/>
  <c r="N13" i="18"/>
  <c r="N20" i="18"/>
  <c r="R42" i="19"/>
  <c r="N15" i="19"/>
  <c r="N24" i="19"/>
  <c r="N31" i="20"/>
  <c r="N33" i="20"/>
  <c r="Q42" i="20"/>
  <c r="N33" i="14"/>
  <c r="N20" i="16"/>
  <c r="I42" i="18"/>
  <c r="N31" i="19"/>
  <c r="N16" i="20"/>
  <c r="N40" i="20"/>
  <c r="M9" i="14"/>
  <c r="M42" i="14" s="1"/>
  <c r="R42" i="16"/>
  <c r="N6" i="18"/>
  <c r="N24" i="20"/>
  <c r="N37" i="20"/>
  <c r="N41" i="20"/>
  <c r="N31" i="16"/>
  <c r="Q42" i="19"/>
  <c r="N33" i="13"/>
  <c r="N40" i="13"/>
  <c r="N23" i="14"/>
  <c r="N41" i="14"/>
  <c r="I42" i="15"/>
  <c r="N10" i="15"/>
  <c r="N16" i="15"/>
  <c r="N29" i="15"/>
  <c r="N16" i="16"/>
  <c r="N40" i="16"/>
  <c r="N7" i="17"/>
  <c r="N13" i="17"/>
  <c r="N24" i="17"/>
  <c r="N22" i="18"/>
  <c r="N37" i="18"/>
  <c r="N7" i="19"/>
  <c r="N20" i="19"/>
  <c r="N22" i="19"/>
  <c r="N32" i="19"/>
  <c r="N34" i="19"/>
  <c r="N38" i="19"/>
  <c r="N15" i="20"/>
  <c r="N29" i="20"/>
  <c r="N34" i="15"/>
  <c r="N10" i="20"/>
  <c r="N21" i="14"/>
  <c r="N40" i="15"/>
  <c r="M9" i="16"/>
  <c r="N9" i="16" s="1"/>
  <c r="N11" i="16"/>
  <c r="N26" i="16"/>
  <c r="N22" i="17"/>
  <c r="N35" i="17"/>
  <c r="R42" i="18"/>
  <c r="N16" i="18"/>
  <c r="N18" i="19"/>
  <c r="N23" i="19"/>
  <c r="N39" i="19"/>
  <c r="R42" i="20"/>
  <c r="T42" i="23"/>
  <c r="N27" i="14"/>
  <c r="N33" i="19"/>
  <c r="N12" i="20"/>
  <c r="R42" i="13"/>
  <c r="I42" i="17"/>
  <c r="I42" i="19"/>
  <c r="N17" i="17"/>
  <c r="M9" i="13"/>
  <c r="M42" i="13" s="1"/>
  <c r="N41" i="13"/>
  <c r="N30" i="14"/>
  <c r="N35" i="14"/>
  <c r="N17" i="15"/>
  <c r="N37" i="15"/>
  <c r="Q42" i="15"/>
  <c r="N8" i="16"/>
  <c r="N10" i="17"/>
  <c r="N29" i="17"/>
  <c r="N33" i="17"/>
  <c r="N40" i="17"/>
  <c r="N29" i="18"/>
  <c r="N10" i="19"/>
  <c r="N16" i="19"/>
  <c r="N21" i="19"/>
  <c r="N35" i="19"/>
  <c r="N7" i="20"/>
  <c r="N18" i="20"/>
  <c r="N26" i="20"/>
  <c r="N28" i="20"/>
  <c r="N30" i="20"/>
  <c r="N8" i="20"/>
  <c r="N11" i="20"/>
  <c r="N21" i="20"/>
  <c r="N19" i="20"/>
  <c r="N32" i="20"/>
  <c r="N6" i="20"/>
  <c r="N25" i="20"/>
  <c r="N23" i="20"/>
  <c r="I42" i="20"/>
  <c r="M9" i="20"/>
  <c r="M9" i="19"/>
  <c r="N9" i="19" s="1"/>
  <c r="M42" i="18"/>
  <c r="M42" i="17"/>
  <c r="M9" i="17"/>
  <c r="N9" i="17" s="1"/>
  <c r="M42" i="16"/>
  <c r="N6" i="16"/>
  <c r="M9" i="15"/>
  <c r="N9" i="15" s="1"/>
  <c r="N17" i="14"/>
  <c r="N19" i="14"/>
  <c r="N7" i="14"/>
  <c r="N9" i="14"/>
  <c r="N11" i="14"/>
  <c r="N13" i="14"/>
  <c r="N24" i="14"/>
  <c r="N8" i="13"/>
  <c r="N11" i="13"/>
  <c r="N31" i="13"/>
  <c r="N35" i="13"/>
  <c r="Q42" i="13"/>
  <c r="N30" i="13"/>
  <c r="N21" i="13"/>
  <c r="N29" i="13"/>
  <c r="N12" i="13"/>
  <c r="N23" i="13"/>
  <c r="N24" i="13"/>
  <c r="N26" i="13"/>
  <c r="N20" i="14"/>
  <c r="N34" i="14"/>
  <c r="I42" i="14"/>
  <c r="N16" i="14"/>
  <c r="N26" i="14"/>
  <c r="N29" i="14"/>
  <c r="N10" i="14"/>
  <c r="N18" i="14"/>
  <c r="N31" i="14"/>
  <c r="N13" i="13"/>
  <c r="N18" i="13"/>
  <c r="N19" i="13"/>
  <c r="N7" i="13"/>
  <c r="N15" i="13"/>
  <c r="N16" i="13"/>
  <c r="N6" i="13"/>
  <c r="N10" i="13"/>
  <c r="N17" i="13"/>
  <c r="N22" i="13"/>
  <c r="I42" i="13"/>
  <c r="N20" i="13"/>
  <c r="I30" i="12"/>
  <c r="N9" i="13" l="1"/>
  <c r="N9" i="20"/>
  <c r="M42" i="20"/>
  <c r="M42" i="19"/>
  <c r="M42" i="15"/>
  <c r="M30" i="12"/>
  <c r="N30" i="12" s="1"/>
  <c r="P42" i="12"/>
  <c r="O42" i="12"/>
  <c r="K42" i="12"/>
  <c r="J42" i="12"/>
  <c r="H42" i="12"/>
  <c r="G42" i="12"/>
  <c r="D42" i="12"/>
  <c r="M41" i="12"/>
  <c r="I41" i="12"/>
  <c r="M40" i="12"/>
  <c r="I40" i="12"/>
  <c r="M39" i="12"/>
  <c r="N39" i="12" s="1"/>
  <c r="I39" i="12"/>
  <c r="M38" i="12"/>
  <c r="I38" i="12"/>
  <c r="M37" i="12"/>
  <c r="I37" i="12"/>
  <c r="I36" i="12"/>
  <c r="N36" i="12" s="1"/>
  <c r="M35" i="12"/>
  <c r="I35" i="12"/>
  <c r="N35" i="12" s="1"/>
  <c r="M34" i="12"/>
  <c r="I34" i="12"/>
  <c r="R33" i="12"/>
  <c r="Q33" i="12"/>
  <c r="M33" i="12"/>
  <c r="I33" i="12"/>
  <c r="R32" i="12"/>
  <c r="Q32" i="12"/>
  <c r="M32" i="12"/>
  <c r="I32" i="12"/>
  <c r="R31" i="12"/>
  <c r="Q31" i="12"/>
  <c r="M31" i="12"/>
  <c r="I31" i="12"/>
  <c r="N31" i="12" s="1"/>
  <c r="R29" i="12"/>
  <c r="Q29" i="12"/>
  <c r="M29" i="12"/>
  <c r="I29" i="12"/>
  <c r="S28" i="12"/>
  <c r="R28" i="12"/>
  <c r="Q28" i="12"/>
  <c r="M28" i="12"/>
  <c r="I28" i="12"/>
  <c r="N28" i="12" s="1"/>
  <c r="R27" i="12"/>
  <c r="Q27" i="12"/>
  <c r="M27" i="12"/>
  <c r="I27" i="12"/>
  <c r="R26" i="12"/>
  <c r="Q26" i="12"/>
  <c r="M26" i="12"/>
  <c r="I26" i="12"/>
  <c r="M25" i="12"/>
  <c r="I25" i="12"/>
  <c r="N25" i="12" s="1"/>
  <c r="M24" i="12"/>
  <c r="N24" i="12" s="1"/>
  <c r="I24" i="12"/>
  <c r="R23" i="12"/>
  <c r="Q23" i="12"/>
  <c r="M23" i="12"/>
  <c r="I23" i="12"/>
  <c r="N23" i="12" s="1"/>
  <c r="M22" i="12"/>
  <c r="N22" i="12" s="1"/>
  <c r="I22" i="12"/>
  <c r="R21" i="12"/>
  <c r="Q21" i="12"/>
  <c r="M21" i="12"/>
  <c r="I21" i="12"/>
  <c r="R20" i="12"/>
  <c r="Q20" i="12"/>
  <c r="M20" i="12"/>
  <c r="I20" i="12"/>
  <c r="M19" i="12"/>
  <c r="I19" i="12"/>
  <c r="N19" i="12" s="1"/>
  <c r="R18" i="12"/>
  <c r="Q18" i="12"/>
  <c r="M18" i="12"/>
  <c r="I18" i="12"/>
  <c r="T17" i="12"/>
  <c r="Q17" i="12"/>
  <c r="M17" i="12"/>
  <c r="I17" i="12"/>
  <c r="M16" i="12"/>
  <c r="I16" i="12"/>
  <c r="S15" i="12"/>
  <c r="R15" i="12"/>
  <c r="Q15" i="12"/>
  <c r="M15" i="12"/>
  <c r="N15" i="12" s="1"/>
  <c r="I15" i="12"/>
  <c r="R14" i="12"/>
  <c r="Q14" i="12"/>
  <c r="I14" i="12"/>
  <c r="N14" i="12" s="1"/>
  <c r="M13" i="12"/>
  <c r="N13" i="12" s="1"/>
  <c r="I13" i="12"/>
  <c r="R12" i="12"/>
  <c r="Q12" i="12"/>
  <c r="M12" i="12"/>
  <c r="N12" i="12" s="1"/>
  <c r="I12" i="12"/>
  <c r="R11" i="12"/>
  <c r="Q11" i="12"/>
  <c r="M11" i="12"/>
  <c r="I11" i="12"/>
  <c r="R10" i="12"/>
  <c r="Q10" i="12"/>
  <c r="M10" i="12"/>
  <c r="N10" i="12" s="1"/>
  <c r="I10" i="12"/>
  <c r="R9" i="12"/>
  <c r="Q9" i="12"/>
  <c r="L9" i="12"/>
  <c r="L42" i="12" s="1"/>
  <c r="I9" i="12"/>
  <c r="R8" i="12"/>
  <c r="Q8" i="12"/>
  <c r="M8" i="12"/>
  <c r="I8" i="12"/>
  <c r="M7" i="12"/>
  <c r="I7" i="12"/>
  <c r="N7" i="12" s="1"/>
  <c r="R6" i="12"/>
  <c r="Q6" i="12"/>
  <c r="M6" i="12"/>
  <c r="I6" i="12"/>
  <c r="I19" i="11"/>
  <c r="N41" i="12" l="1"/>
  <c r="N21" i="12"/>
  <c r="N38" i="12"/>
  <c r="N33" i="12"/>
  <c r="N32" i="12"/>
  <c r="N17" i="12"/>
  <c r="N27" i="12"/>
  <c r="N29" i="12"/>
  <c r="N16" i="12"/>
  <c r="N37" i="12"/>
  <c r="M9" i="12"/>
  <c r="N9" i="12" s="1"/>
  <c r="N11" i="12"/>
  <c r="N26" i="12"/>
  <c r="N34" i="12"/>
  <c r="Q42" i="12"/>
  <c r="R42" i="12"/>
  <c r="N18" i="12"/>
  <c r="I42" i="12"/>
  <c r="N20" i="12"/>
  <c r="N40" i="12"/>
  <c r="N8" i="12"/>
  <c r="M42" i="12"/>
  <c r="N6" i="12"/>
  <c r="M19" i="11"/>
  <c r="N19" i="11" s="1"/>
  <c r="L9" i="10"/>
  <c r="L40" i="10" s="1"/>
  <c r="P41" i="11"/>
  <c r="O41" i="11"/>
  <c r="K41" i="11"/>
  <c r="J41" i="11"/>
  <c r="H41" i="11"/>
  <c r="G41" i="11"/>
  <c r="D41" i="11"/>
  <c r="M40" i="11"/>
  <c r="I40" i="11"/>
  <c r="M39" i="11"/>
  <c r="I39" i="11"/>
  <c r="M38" i="11"/>
  <c r="I38" i="11"/>
  <c r="M37" i="11"/>
  <c r="I37" i="11"/>
  <c r="M36" i="11"/>
  <c r="I36" i="11"/>
  <c r="I35" i="11"/>
  <c r="N35" i="11" s="1"/>
  <c r="M34" i="11"/>
  <c r="I34" i="11"/>
  <c r="M33" i="11"/>
  <c r="I33" i="11"/>
  <c r="R32" i="11"/>
  <c r="Q32" i="11"/>
  <c r="M32" i="11"/>
  <c r="I32" i="11"/>
  <c r="R31" i="11"/>
  <c r="Q31" i="11"/>
  <c r="M31" i="11"/>
  <c r="I31" i="11"/>
  <c r="R30" i="11"/>
  <c r="Q30" i="11"/>
  <c r="M30" i="11"/>
  <c r="I30" i="11"/>
  <c r="R29" i="11"/>
  <c r="Q29" i="11"/>
  <c r="M29" i="11"/>
  <c r="I29" i="11"/>
  <c r="S28" i="11"/>
  <c r="R28" i="11"/>
  <c r="Q28" i="11"/>
  <c r="M28" i="11"/>
  <c r="I28" i="11"/>
  <c r="R27" i="11"/>
  <c r="Q27" i="11"/>
  <c r="M27" i="11"/>
  <c r="I27" i="11"/>
  <c r="R26" i="11"/>
  <c r="Q26" i="11"/>
  <c r="M26" i="11"/>
  <c r="I26" i="11"/>
  <c r="M25" i="11"/>
  <c r="I25" i="11"/>
  <c r="M24" i="11"/>
  <c r="I24" i="11"/>
  <c r="R23" i="11"/>
  <c r="Q23" i="11"/>
  <c r="M23" i="11"/>
  <c r="I23" i="11"/>
  <c r="M22" i="11"/>
  <c r="I22" i="11"/>
  <c r="N22" i="11" s="1"/>
  <c r="R21" i="11"/>
  <c r="Q21" i="11"/>
  <c r="M21" i="11"/>
  <c r="I21" i="11"/>
  <c r="R20" i="11"/>
  <c r="Q20" i="11"/>
  <c r="M20" i="11"/>
  <c r="I20" i="11"/>
  <c r="R18" i="11"/>
  <c r="Q18" i="11"/>
  <c r="M18" i="11"/>
  <c r="I18" i="11"/>
  <c r="T17" i="11"/>
  <c r="Q17" i="11"/>
  <c r="M17" i="11"/>
  <c r="I17" i="11"/>
  <c r="M16" i="11"/>
  <c r="I16" i="11"/>
  <c r="S15" i="11"/>
  <c r="R15" i="11"/>
  <c r="Q15" i="11"/>
  <c r="M15" i="11"/>
  <c r="I15" i="11"/>
  <c r="R14" i="11"/>
  <c r="Q14" i="11"/>
  <c r="I14" i="11"/>
  <c r="N14" i="11" s="1"/>
  <c r="M13" i="11"/>
  <c r="I13" i="11"/>
  <c r="R12" i="11"/>
  <c r="Q12" i="11"/>
  <c r="M12" i="11"/>
  <c r="I12" i="11"/>
  <c r="R11" i="11"/>
  <c r="Q11" i="11"/>
  <c r="M11" i="11"/>
  <c r="I11" i="11"/>
  <c r="R10" i="11"/>
  <c r="Q10" i="11"/>
  <c r="M10" i="11"/>
  <c r="I10" i="11"/>
  <c r="R9" i="11"/>
  <c r="Q9" i="11"/>
  <c r="L9" i="11"/>
  <c r="M9" i="11" s="1"/>
  <c r="I9" i="11"/>
  <c r="R8" i="11"/>
  <c r="Q8" i="11"/>
  <c r="M8" i="11"/>
  <c r="I8" i="11"/>
  <c r="M7" i="11"/>
  <c r="I7" i="11"/>
  <c r="R6" i="11"/>
  <c r="Q6" i="11"/>
  <c r="M6" i="11"/>
  <c r="I6" i="11"/>
  <c r="P40" i="10"/>
  <c r="O40" i="10"/>
  <c r="K40" i="10"/>
  <c r="J40" i="10"/>
  <c r="H40" i="10"/>
  <c r="G40" i="10"/>
  <c r="D40" i="10"/>
  <c r="M39" i="10"/>
  <c r="I39" i="10"/>
  <c r="M38" i="10"/>
  <c r="I38" i="10"/>
  <c r="M37" i="10"/>
  <c r="I37" i="10"/>
  <c r="M36" i="10"/>
  <c r="N36" i="10" s="1"/>
  <c r="I36" i="10"/>
  <c r="M35" i="10"/>
  <c r="I35" i="10"/>
  <c r="I34" i="10"/>
  <c r="N34" i="10" s="1"/>
  <c r="M33" i="10"/>
  <c r="N33" i="10" s="1"/>
  <c r="I33" i="10"/>
  <c r="M32" i="10"/>
  <c r="I32" i="10"/>
  <c r="R31" i="10"/>
  <c r="Q31" i="10"/>
  <c r="M31" i="10"/>
  <c r="I31" i="10"/>
  <c r="R30" i="10"/>
  <c r="Q30" i="10"/>
  <c r="M30" i="10"/>
  <c r="I30" i="10"/>
  <c r="N30" i="10" s="1"/>
  <c r="R29" i="10"/>
  <c r="Q29" i="10"/>
  <c r="M29" i="10"/>
  <c r="I29" i="10"/>
  <c r="N29" i="10" s="1"/>
  <c r="R28" i="10"/>
  <c r="Q28" i="10"/>
  <c r="M28" i="10"/>
  <c r="I28" i="10"/>
  <c r="S27" i="10"/>
  <c r="R27" i="10"/>
  <c r="Q27" i="10"/>
  <c r="M27" i="10"/>
  <c r="I27" i="10"/>
  <c r="R26" i="10"/>
  <c r="Q26" i="10"/>
  <c r="M26" i="10"/>
  <c r="I26" i="10"/>
  <c r="R25" i="10"/>
  <c r="Q25" i="10"/>
  <c r="M25" i="10"/>
  <c r="I25" i="10"/>
  <c r="M24" i="10"/>
  <c r="I24" i="10"/>
  <c r="M23" i="10"/>
  <c r="N23" i="10" s="1"/>
  <c r="I23" i="10"/>
  <c r="R22" i="10"/>
  <c r="Q22" i="10"/>
  <c r="M22" i="10"/>
  <c r="I22" i="10"/>
  <c r="N22" i="10" s="1"/>
  <c r="M21" i="10"/>
  <c r="N21" i="10" s="1"/>
  <c r="I21" i="10"/>
  <c r="R20" i="10"/>
  <c r="Q20" i="10"/>
  <c r="M20" i="10"/>
  <c r="I20" i="10"/>
  <c r="R19" i="10"/>
  <c r="Q19" i="10"/>
  <c r="M19" i="10"/>
  <c r="N19" i="10" s="1"/>
  <c r="I19" i="10"/>
  <c r="R18" i="10"/>
  <c r="Q18" i="10"/>
  <c r="M18" i="10"/>
  <c r="I18" i="10"/>
  <c r="T17" i="10"/>
  <c r="Q17" i="10"/>
  <c r="M17" i="10"/>
  <c r="N17" i="10" s="1"/>
  <c r="I17" i="10"/>
  <c r="M16" i="10"/>
  <c r="N16" i="10" s="1"/>
  <c r="I16" i="10"/>
  <c r="S15" i="10"/>
  <c r="R15" i="10"/>
  <c r="Q15" i="10"/>
  <c r="M15" i="10"/>
  <c r="I15" i="10"/>
  <c r="R14" i="10"/>
  <c r="Q14" i="10"/>
  <c r="I14" i="10"/>
  <c r="N14" i="10" s="1"/>
  <c r="M13" i="10"/>
  <c r="I13" i="10"/>
  <c r="R12" i="10"/>
  <c r="Q12" i="10"/>
  <c r="M12" i="10"/>
  <c r="I12" i="10"/>
  <c r="R11" i="10"/>
  <c r="Q11" i="10"/>
  <c r="M11" i="10"/>
  <c r="I11" i="10"/>
  <c r="R10" i="10"/>
  <c r="Q10" i="10"/>
  <c r="M10" i="10"/>
  <c r="N10" i="10" s="1"/>
  <c r="I10" i="10"/>
  <c r="R9" i="10"/>
  <c r="Q9" i="10"/>
  <c r="M9" i="10"/>
  <c r="I9" i="10"/>
  <c r="R8" i="10"/>
  <c r="Q8" i="10"/>
  <c r="M8" i="10"/>
  <c r="N8" i="10" s="1"/>
  <c r="I8" i="10"/>
  <c r="M7" i="10"/>
  <c r="I7" i="10"/>
  <c r="R6" i="10"/>
  <c r="Q6" i="10"/>
  <c r="M6" i="10"/>
  <c r="I6" i="10"/>
  <c r="I40" i="10" s="1"/>
  <c r="O40" i="9"/>
  <c r="N40" i="9"/>
  <c r="J40" i="9"/>
  <c r="I40" i="9"/>
  <c r="G40" i="9"/>
  <c r="F40" i="9"/>
  <c r="C40" i="9"/>
  <c r="L39" i="9"/>
  <c r="H39" i="9"/>
  <c r="L38" i="9"/>
  <c r="H38" i="9"/>
  <c r="M38" i="9" s="1"/>
  <c r="L37" i="9"/>
  <c r="H37" i="9"/>
  <c r="L36" i="9"/>
  <c r="M36" i="9" s="1"/>
  <c r="H36" i="9"/>
  <c r="L35" i="9"/>
  <c r="M35" i="9" s="1"/>
  <c r="H35" i="9"/>
  <c r="M34" i="9"/>
  <c r="H34" i="9"/>
  <c r="L33" i="9"/>
  <c r="H33" i="9"/>
  <c r="L32" i="9"/>
  <c r="H32" i="9"/>
  <c r="Q31" i="9"/>
  <c r="P31" i="9"/>
  <c r="L31" i="9"/>
  <c r="M31" i="9" s="1"/>
  <c r="H31" i="9"/>
  <c r="Q30" i="9"/>
  <c r="P30" i="9"/>
  <c r="L30" i="9"/>
  <c r="H30" i="9"/>
  <c r="Q29" i="9"/>
  <c r="P29" i="9"/>
  <c r="L29" i="9"/>
  <c r="H29" i="9"/>
  <c r="Q28" i="9"/>
  <c r="P28" i="9"/>
  <c r="L28" i="9"/>
  <c r="H28" i="9"/>
  <c r="R27" i="9"/>
  <c r="Q27" i="9"/>
  <c r="P27" i="9"/>
  <c r="L27" i="9"/>
  <c r="H27" i="9"/>
  <c r="Q26" i="9"/>
  <c r="P26" i="9"/>
  <c r="L26" i="9"/>
  <c r="H26" i="9"/>
  <c r="Q25" i="9"/>
  <c r="P25" i="9"/>
  <c r="L25" i="9"/>
  <c r="H25" i="9"/>
  <c r="L24" i="9"/>
  <c r="H24" i="9"/>
  <c r="L23" i="9"/>
  <c r="H23" i="9"/>
  <c r="Q22" i="9"/>
  <c r="P22" i="9"/>
  <c r="L22" i="9"/>
  <c r="H22" i="9"/>
  <c r="L21" i="9"/>
  <c r="H21" i="9"/>
  <c r="Q20" i="9"/>
  <c r="P20" i="9"/>
  <c r="L20" i="9"/>
  <c r="H20" i="9"/>
  <c r="M20" i="9" s="1"/>
  <c r="Q19" i="9"/>
  <c r="P19" i="9"/>
  <c r="L19" i="9"/>
  <c r="H19" i="9"/>
  <c r="Q18" i="9"/>
  <c r="P18" i="9"/>
  <c r="L18" i="9"/>
  <c r="H18" i="9"/>
  <c r="S17" i="9"/>
  <c r="P17" i="9"/>
  <c r="L17" i="9"/>
  <c r="H17" i="9"/>
  <c r="L16" i="9"/>
  <c r="H16" i="9"/>
  <c r="R15" i="9"/>
  <c r="Q15" i="9"/>
  <c r="P15" i="9"/>
  <c r="L15" i="9"/>
  <c r="H15" i="9"/>
  <c r="Q14" i="9"/>
  <c r="P14" i="9"/>
  <c r="H14" i="9"/>
  <c r="M14" i="9" s="1"/>
  <c r="L13" i="9"/>
  <c r="H13" i="9"/>
  <c r="Q12" i="9"/>
  <c r="P12" i="9"/>
  <c r="L12" i="9"/>
  <c r="H12" i="9"/>
  <c r="M12" i="9" s="1"/>
  <c r="Q11" i="9"/>
  <c r="P11" i="9"/>
  <c r="L11" i="9"/>
  <c r="H11" i="9"/>
  <c r="Q10" i="9"/>
  <c r="P10" i="9"/>
  <c r="L10" i="9"/>
  <c r="H10" i="9"/>
  <c r="Q9" i="9"/>
  <c r="P9" i="9"/>
  <c r="K9" i="9"/>
  <c r="K40" i="9" s="1"/>
  <c r="H9" i="9"/>
  <c r="Q8" i="9"/>
  <c r="P8" i="9"/>
  <c r="L8" i="9"/>
  <c r="H8" i="9"/>
  <c r="L7" i="9"/>
  <c r="H7" i="9"/>
  <c r="Q6" i="9"/>
  <c r="P6" i="9"/>
  <c r="L6" i="9"/>
  <c r="H6" i="9"/>
  <c r="L33" i="8"/>
  <c r="H24" i="8"/>
  <c r="N31" i="11" l="1"/>
  <c r="N18" i="10"/>
  <c r="M25" i="9"/>
  <c r="M27" i="9"/>
  <c r="M29" i="9"/>
  <c r="N23" i="11"/>
  <c r="M30" i="9"/>
  <c r="M17" i="9"/>
  <c r="M33" i="9"/>
  <c r="N11" i="10"/>
  <c r="N29" i="11"/>
  <c r="N31" i="10"/>
  <c r="N38" i="11"/>
  <c r="N13" i="10"/>
  <c r="L9" i="9"/>
  <c r="M9" i="9" s="1"/>
  <c r="M11" i="9"/>
  <c r="M13" i="9"/>
  <c r="M18" i="9"/>
  <c r="P40" i="9"/>
  <c r="N32" i="10"/>
  <c r="M28" i="9"/>
  <c r="M10" i="9"/>
  <c r="N34" i="11"/>
  <c r="M16" i="9"/>
  <c r="M26" i="9"/>
  <c r="N25" i="10"/>
  <c r="N27" i="10"/>
  <c r="N30" i="11"/>
  <c r="M8" i="9"/>
  <c r="M37" i="9"/>
  <c r="N20" i="10"/>
  <c r="N37" i="10"/>
  <c r="R41" i="11"/>
  <c r="N9" i="11"/>
  <c r="N11" i="11"/>
  <c r="N13" i="11"/>
  <c r="N32" i="11"/>
  <c r="N39" i="11"/>
  <c r="H40" i="9"/>
  <c r="R40" i="10"/>
  <c r="M15" i="9"/>
  <c r="M23" i="9"/>
  <c r="N7" i="10"/>
  <c r="N16" i="11"/>
  <c r="N24" i="11"/>
  <c r="N36" i="11"/>
  <c r="Q41" i="11"/>
  <c r="Q40" i="9"/>
  <c r="M19" i="9"/>
  <c r="M21" i="9"/>
  <c r="M32" i="9"/>
  <c r="M39" i="9"/>
  <c r="N12" i="10"/>
  <c r="N24" i="10"/>
  <c r="N28" i="10"/>
  <c r="N35" i="10"/>
  <c r="N39" i="10"/>
  <c r="Q40" i="10"/>
  <c r="N8" i="11"/>
  <c r="N10" i="11"/>
  <c r="N12" i="11"/>
  <c r="N17" i="11"/>
  <c r="N25" i="11"/>
  <c r="N33" i="11"/>
  <c r="N37" i="11"/>
  <c r="M7" i="9"/>
  <c r="M22" i="9"/>
  <c r="I41" i="11"/>
  <c r="N28" i="11"/>
  <c r="N7" i="11"/>
  <c r="N15" i="11"/>
  <c r="N18" i="11"/>
  <c r="N20" i="11"/>
  <c r="N21" i="11"/>
  <c r="N26" i="11"/>
  <c r="N27" i="11"/>
  <c r="N40" i="11"/>
  <c r="N9" i="10"/>
  <c r="N15" i="10"/>
  <c r="N38" i="10"/>
  <c r="N26" i="10"/>
  <c r="M41" i="11"/>
  <c r="N6" i="11"/>
  <c r="L41" i="11"/>
  <c r="M40" i="10"/>
  <c r="N6" i="10"/>
  <c r="L40" i="9"/>
  <c r="M24" i="9"/>
  <c r="M6" i="9"/>
  <c r="L24" i="8"/>
  <c r="M24" i="8" s="1"/>
  <c r="O40" i="8"/>
  <c r="N40" i="8"/>
  <c r="J40" i="8"/>
  <c r="I40" i="8"/>
  <c r="G40" i="8"/>
  <c r="F40" i="8"/>
  <c r="C40" i="8"/>
  <c r="L39" i="8"/>
  <c r="H39" i="8"/>
  <c r="L38" i="8"/>
  <c r="H38" i="8"/>
  <c r="L37" i="8"/>
  <c r="H37" i="8"/>
  <c r="L36" i="8"/>
  <c r="H36" i="8"/>
  <c r="L35" i="8"/>
  <c r="H35" i="8"/>
  <c r="H34" i="8"/>
  <c r="M34" i="8" s="1"/>
  <c r="H33" i="8"/>
  <c r="M33" i="8" s="1"/>
  <c r="L32" i="8"/>
  <c r="H32" i="8"/>
  <c r="Q31" i="8"/>
  <c r="P31" i="8"/>
  <c r="L31" i="8"/>
  <c r="H31" i="8"/>
  <c r="Q30" i="8"/>
  <c r="P30" i="8"/>
  <c r="L30" i="8"/>
  <c r="H30" i="8"/>
  <c r="Q29" i="8"/>
  <c r="P29" i="8"/>
  <c r="L29" i="8"/>
  <c r="M29" i="8" s="1"/>
  <c r="H29" i="8"/>
  <c r="Q28" i="8"/>
  <c r="P28" i="8"/>
  <c r="L28" i="8"/>
  <c r="H28" i="8"/>
  <c r="M28" i="8" s="1"/>
  <c r="R27" i="8"/>
  <c r="Q27" i="8"/>
  <c r="P27" i="8"/>
  <c r="L27" i="8"/>
  <c r="H27" i="8"/>
  <c r="Q26" i="8"/>
  <c r="P26" i="8"/>
  <c r="L26" i="8"/>
  <c r="H26" i="8"/>
  <c r="Q25" i="8"/>
  <c r="P25" i="8"/>
  <c r="L25" i="8"/>
  <c r="H25" i="8"/>
  <c r="L23" i="8"/>
  <c r="H23" i="8"/>
  <c r="Q22" i="8"/>
  <c r="P22" i="8"/>
  <c r="L22" i="8"/>
  <c r="H22" i="8"/>
  <c r="L21" i="8"/>
  <c r="H21" i="8"/>
  <c r="Q20" i="8"/>
  <c r="P20" i="8"/>
  <c r="L20" i="8"/>
  <c r="M20" i="8" s="1"/>
  <c r="H20" i="8"/>
  <c r="Q19" i="8"/>
  <c r="P19" i="8"/>
  <c r="L19" i="8"/>
  <c r="H19" i="8"/>
  <c r="M19" i="8" s="1"/>
  <c r="Q18" i="8"/>
  <c r="P18" i="8"/>
  <c r="L18" i="8"/>
  <c r="H18" i="8"/>
  <c r="S17" i="8"/>
  <c r="P17" i="8"/>
  <c r="L17" i="8"/>
  <c r="H17" i="8"/>
  <c r="L16" i="8"/>
  <c r="H16" i="8"/>
  <c r="R15" i="8"/>
  <c r="Q15" i="8"/>
  <c r="P15" i="8"/>
  <c r="L15" i="8"/>
  <c r="M15" i="8" s="1"/>
  <c r="H15" i="8"/>
  <c r="Q14" i="8"/>
  <c r="P14" i="8"/>
  <c r="H14" i="8"/>
  <c r="M14" i="8" s="1"/>
  <c r="L13" i="8"/>
  <c r="H13" i="8"/>
  <c r="Q12" i="8"/>
  <c r="P12" i="8"/>
  <c r="L12" i="8"/>
  <c r="H12" i="8"/>
  <c r="Q11" i="8"/>
  <c r="P11" i="8"/>
  <c r="L11" i="8"/>
  <c r="H11" i="8"/>
  <c r="Q10" i="8"/>
  <c r="P10" i="8"/>
  <c r="L10" i="8"/>
  <c r="H10" i="8"/>
  <c r="Q9" i="8"/>
  <c r="P9" i="8"/>
  <c r="L9" i="8"/>
  <c r="M9" i="8" s="1"/>
  <c r="K9" i="8"/>
  <c r="K40" i="8" s="1"/>
  <c r="H9" i="8"/>
  <c r="Q8" i="8"/>
  <c r="P8" i="8"/>
  <c r="L8" i="8"/>
  <c r="H8" i="8"/>
  <c r="L7" i="8"/>
  <c r="H7" i="8"/>
  <c r="Q6" i="8"/>
  <c r="P6" i="8"/>
  <c r="L6" i="8"/>
  <c r="H6" i="8"/>
  <c r="F39" i="6"/>
  <c r="L37" i="6"/>
  <c r="L38" i="6"/>
  <c r="H21" i="6"/>
  <c r="L21" i="6"/>
  <c r="AG36" i="5"/>
  <c r="AD36" i="5"/>
  <c r="AC36" i="5"/>
  <c r="AE35" i="5"/>
  <c r="AE34" i="5"/>
  <c r="M37" i="8" l="1"/>
  <c r="M16" i="8"/>
  <c r="M38" i="8"/>
  <c r="M10" i="8"/>
  <c r="M12" i="8"/>
  <c r="M21" i="8"/>
  <c r="P40" i="8"/>
  <c r="M23" i="8"/>
  <c r="AE36" i="5"/>
  <c r="M22" i="8"/>
  <c r="M7" i="8"/>
  <c r="M32" i="8"/>
  <c r="M21" i="6"/>
  <c r="M13" i="8"/>
  <c r="M26" i="8"/>
  <c r="M17" i="8"/>
  <c r="M31" i="8"/>
  <c r="M35" i="8"/>
  <c r="Q40" i="8"/>
  <c r="M30" i="8"/>
  <c r="M39" i="8"/>
  <c r="H40" i="8"/>
  <c r="M18" i="8"/>
  <c r="M25" i="8"/>
  <c r="M36" i="8"/>
  <c r="M27" i="8"/>
  <c r="M8" i="8"/>
  <c r="L40" i="8"/>
  <c r="M11" i="8"/>
  <c r="M6" i="8"/>
  <c r="AG27" i="5"/>
  <c r="AF27" i="5"/>
  <c r="AD27" i="5"/>
  <c r="AC27" i="5"/>
  <c r="AE27" i="5" s="1"/>
  <c r="AE26" i="5"/>
  <c r="AE25" i="5"/>
  <c r="L7" i="6" l="1"/>
  <c r="H7" i="6"/>
  <c r="M7" i="6" l="1"/>
  <c r="Y87" i="5"/>
  <c r="X87" i="5"/>
  <c r="V87" i="5"/>
  <c r="U87" i="5"/>
  <c r="W86" i="5"/>
  <c r="W85" i="5"/>
  <c r="W87" i="5" s="1"/>
  <c r="W78" i="5"/>
  <c r="Y77" i="5"/>
  <c r="X77" i="5"/>
  <c r="V77" i="5"/>
  <c r="U77" i="5"/>
  <c r="W77" i="5" s="1"/>
  <c r="W76" i="5"/>
  <c r="W75" i="5"/>
  <c r="W68" i="5"/>
  <c r="Y67" i="5"/>
  <c r="X67" i="5"/>
  <c r="V67" i="5"/>
  <c r="U67" i="5"/>
  <c r="W67" i="5" s="1"/>
  <c r="W66" i="5"/>
  <c r="W65" i="5"/>
  <c r="W58" i="5"/>
  <c r="Y57" i="5"/>
  <c r="X57" i="5"/>
  <c r="V57" i="5"/>
  <c r="U57" i="5"/>
  <c r="W57" i="5" s="1"/>
  <c r="W56" i="5"/>
  <c r="W55" i="5"/>
  <c r="W48" i="5"/>
  <c r="Y47" i="5"/>
  <c r="X47" i="5"/>
  <c r="V47" i="5"/>
  <c r="U47" i="5"/>
  <c r="W47" i="5" s="1"/>
  <c r="W46" i="5"/>
  <c r="W45" i="5"/>
  <c r="W38" i="5"/>
  <c r="Y37" i="5"/>
  <c r="X37" i="5"/>
  <c r="V37" i="5"/>
  <c r="U37" i="5"/>
  <c r="W37" i="5" s="1"/>
  <c r="W36" i="5"/>
  <c r="W35" i="5"/>
  <c r="W28" i="5"/>
  <c r="Y27" i="5"/>
  <c r="X27" i="5"/>
  <c r="V27" i="5"/>
  <c r="U27" i="5"/>
  <c r="W27" i="5" s="1"/>
  <c r="W26" i="5"/>
  <c r="W25" i="5"/>
  <c r="AE18" i="5"/>
  <c r="W18" i="5"/>
  <c r="AG17" i="5"/>
  <c r="AD17" i="5"/>
  <c r="AC17" i="5"/>
  <c r="Y17" i="5"/>
  <c r="X17" i="5"/>
  <c r="V17" i="5"/>
  <c r="U17" i="5"/>
  <c r="AE16" i="5"/>
  <c r="W16" i="5"/>
  <c r="AE15" i="5"/>
  <c r="W15" i="5"/>
  <c r="AD8" i="5"/>
  <c r="AC8" i="5"/>
  <c r="Y8" i="5"/>
  <c r="X8" i="5"/>
  <c r="V8" i="5"/>
  <c r="U8" i="5"/>
  <c r="AE7" i="5"/>
  <c r="W7" i="5"/>
  <c r="AE6" i="5"/>
  <c r="W6" i="5"/>
  <c r="H13" i="6"/>
  <c r="L13" i="6"/>
  <c r="U36" i="2"/>
  <c r="M6" i="2"/>
  <c r="AE8" i="5" l="1"/>
  <c r="AE17" i="5"/>
  <c r="W17" i="5"/>
  <c r="W8" i="5"/>
  <c r="M13" i="6"/>
  <c r="O39" i="6"/>
  <c r="N39" i="6"/>
  <c r="J39" i="6"/>
  <c r="I39" i="6"/>
  <c r="G39" i="6"/>
  <c r="C39" i="6"/>
  <c r="H38" i="6"/>
  <c r="M38" i="6" s="1"/>
  <c r="H37" i="6"/>
  <c r="M37" i="6" s="1"/>
  <c r="L36" i="6"/>
  <c r="H36" i="6"/>
  <c r="L35" i="6"/>
  <c r="H35" i="6"/>
  <c r="L34" i="6"/>
  <c r="H34" i="6"/>
  <c r="H33" i="6"/>
  <c r="M33" i="6" s="1"/>
  <c r="H32" i="6"/>
  <c r="M32" i="6" s="1"/>
  <c r="L31" i="6"/>
  <c r="H31" i="6"/>
  <c r="Q30" i="6"/>
  <c r="P30" i="6"/>
  <c r="L30" i="6"/>
  <c r="H30" i="6"/>
  <c r="Q29" i="6"/>
  <c r="P29" i="6"/>
  <c r="L29" i="6"/>
  <c r="H29" i="6"/>
  <c r="Q28" i="6"/>
  <c r="P28" i="6"/>
  <c r="L28" i="6"/>
  <c r="H28" i="6"/>
  <c r="Q27" i="6"/>
  <c r="P27" i="6"/>
  <c r="L27" i="6"/>
  <c r="H27" i="6"/>
  <c r="R26" i="6"/>
  <c r="Q26" i="6"/>
  <c r="P26" i="6"/>
  <c r="L26" i="6"/>
  <c r="H26" i="6"/>
  <c r="Q25" i="6"/>
  <c r="P25" i="6"/>
  <c r="L25" i="6"/>
  <c r="H25" i="6"/>
  <c r="Q24" i="6"/>
  <c r="P24" i="6"/>
  <c r="L24" i="6"/>
  <c r="H24" i="6"/>
  <c r="L23" i="6"/>
  <c r="H23" i="6"/>
  <c r="Q22" i="6"/>
  <c r="P22" i="6"/>
  <c r="L22" i="6"/>
  <c r="H22" i="6"/>
  <c r="Q20" i="6"/>
  <c r="P20" i="6"/>
  <c r="L20" i="6"/>
  <c r="H20" i="6"/>
  <c r="Q19" i="6"/>
  <c r="P19" i="6"/>
  <c r="L19" i="6"/>
  <c r="H19" i="6"/>
  <c r="Q18" i="6"/>
  <c r="P18" i="6"/>
  <c r="L18" i="6"/>
  <c r="H18" i="6"/>
  <c r="S17" i="6"/>
  <c r="P17" i="6"/>
  <c r="L17" i="6"/>
  <c r="H17" i="6"/>
  <c r="L16" i="6"/>
  <c r="H16" i="6"/>
  <c r="R15" i="6"/>
  <c r="Q15" i="6"/>
  <c r="P15" i="6"/>
  <c r="L15" i="6"/>
  <c r="H15" i="6"/>
  <c r="Q14" i="6"/>
  <c r="P14" i="6"/>
  <c r="H14" i="6"/>
  <c r="M14" i="6" s="1"/>
  <c r="Q12" i="6"/>
  <c r="P12" i="6"/>
  <c r="L12" i="6"/>
  <c r="H12" i="6"/>
  <c r="Q11" i="6"/>
  <c r="P11" i="6"/>
  <c r="L11" i="6"/>
  <c r="H11" i="6"/>
  <c r="Q10" i="6"/>
  <c r="P10" i="6"/>
  <c r="L10" i="6"/>
  <c r="H10" i="6"/>
  <c r="Q9" i="6"/>
  <c r="P9" i="6"/>
  <c r="K9" i="6"/>
  <c r="L9" i="6" s="1"/>
  <c r="H9" i="6"/>
  <c r="Q8" i="6"/>
  <c r="P8" i="6"/>
  <c r="L8" i="6"/>
  <c r="H8" i="6"/>
  <c r="Q6" i="6"/>
  <c r="P6" i="6"/>
  <c r="L6" i="6"/>
  <c r="H6" i="6"/>
  <c r="O49" i="5"/>
  <c r="Q48" i="5"/>
  <c r="P48" i="5"/>
  <c r="N48" i="5"/>
  <c r="M48" i="5"/>
  <c r="O47" i="5"/>
  <c r="O46" i="5"/>
  <c r="O48" i="5" l="1"/>
  <c r="Q39" i="6"/>
  <c r="M25" i="6"/>
  <c r="M26" i="6"/>
  <c r="M24" i="6"/>
  <c r="M34" i="6"/>
  <c r="M35" i="6"/>
  <c r="M15" i="6"/>
  <c r="M36" i="6"/>
  <c r="M27" i="6"/>
  <c r="M28" i="6"/>
  <c r="M30" i="6"/>
  <c r="H39" i="6"/>
  <c r="M17" i="6"/>
  <c r="M18" i="6"/>
  <c r="M19" i="6"/>
  <c r="M20" i="6"/>
  <c r="M6" i="6"/>
  <c r="M8" i="6"/>
  <c r="M9" i="6"/>
  <c r="M10" i="6"/>
  <c r="M11" i="6"/>
  <c r="M12" i="6"/>
  <c r="M22" i="6"/>
  <c r="M23" i="6"/>
  <c r="M31" i="6"/>
  <c r="P39" i="6"/>
  <c r="M29" i="6"/>
  <c r="M16" i="6"/>
  <c r="L39" i="6"/>
  <c r="K39" i="6"/>
  <c r="M20" i="2"/>
  <c r="I20" i="2"/>
  <c r="N20" i="2" l="1"/>
  <c r="I32" i="2"/>
  <c r="M32" i="2"/>
  <c r="C35" i="1"/>
  <c r="O39" i="5"/>
  <c r="Q38" i="5"/>
  <c r="P38" i="5"/>
  <c r="N38" i="5"/>
  <c r="M38" i="5"/>
  <c r="O37" i="5"/>
  <c r="O36" i="5"/>
  <c r="N32" i="2" l="1"/>
  <c r="O38" i="5"/>
  <c r="D35" i="1"/>
  <c r="E35" i="1"/>
  <c r="F35" i="1"/>
  <c r="G35" i="1"/>
  <c r="I35" i="1"/>
  <c r="J35" i="1"/>
  <c r="M14" i="2"/>
  <c r="I14" i="2"/>
  <c r="H18" i="1"/>
  <c r="N14" i="2" l="1"/>
  <c r="L18" i="1"/>
  <c r="M18" i="1" s="1"/>
  <c r="H36" i="2"/>
  <c r="J36" i="2"/>
  <c r="K36" i="2"/>
  <c r="G36" i="2"/>
  <c r="D36" i="2"/>
  <c r="I30" i="2"/>
  <c r="N30" i="2" s="1"/>
  <c r="M31" i="2"/>
  <c r="I31" i="2"/>
  <c r="M33" i="2"/>
  <c r="I33" i="2"/>
  <c r="I34" i="2"/>
  <c r="N34" i="2" s="1"/>
  <c r="I35" i="2"/>
  <c r="N35" i="2" s="1"/>
  <c r="L24" i="1"/>
  <c r="H24" i="1"/>
  <c r="M19" i="2"/>
  <c r="L32" i="1"/>
  <c r="Q28" i="5"/>
  <c r="P28" i="5"/>
  <c r="Q18" i="5"/>
  <c r="P18" i="5"/>
  <c r="N18" i="5"/>
  <c r="M18" i="5"/>
  <c r="O17" i="5"/>
  <c r="O16" i="5"/>
  <c r="E9" i="5"/>
  <c r="Q8" i="5"/>
  <c r="P8" i="5"/>
  <c r="N8" i="5"/>
  <c r="M8" i="5"/>
  <c r="G8" i="5"/>
  <c r="F8" i="5"/>
  <c r="D8" i="5"/>
  <c r="C8" i="5"/>
  <c r="O7" i="5"/>
  <c r="E7" i="5"/>
  <c r="O6" i="5"/>
  <c r="O8" i="5" s="1"/>
  <c r="E6" i="5"/>
  <c r="M27" i="2"/>
  <c r="M24" i="1" l="1"/>
  <c r="O18" i="5"/>
  <c r="N31" i="2"/>
  <c r="E8" i="5"/>
  <c r="N33" i="2"/>
  <c r="P36" i="2"/>
  <c r="O36" i="2"/>
  <c r="I19" i="2"/>
  <c r="N19" i="2" s="1"/>
  <c r="R27" i="2"/>
  <c r="Q27" i="2"/>
  <c r="I27" i="2"/>
  <c r="N27" i="2" s="1"/>
  <c r="R26" i="2"/>
  <c r="Q26" i="2"/>
  <c r="M24" i="2"/>
  <c r="I24" i="2"/>
  <c r="R25" i="2"/>
  <c r="Q25" i="2"/>
  <c r="I6" i="2"/>
  <c r="R24" i="2"/>
  <c r="Q24" i="2"/>
  <c r="M11" i="2"/>
  <c r="I11" i="2"/>
  <c r="S23" i="2"/>
  <c r="R23" i="2"/>
  <c r="Q23" i="2"/>
  <c r="M7" i="2"/>
  <c r="I7" i="2"/>
  <c r="R22" i="2"/>
  <c r="Q22" i="2"/>
  <c r="M21" i="2"/>
  <c r="I21" i="2"/>
  <c r="R21" i="2"/>
  <c r="Q21" i="2"/>
  <c r="R19" i="2"/>
  <c r="Q19" i="2"/>
  <c r="R18" i="2"/>
  <c r="Q18" i="2"/>
  <c r="M25" i="2"/>
  <c r="I25" i="2"/>
  <c r="R17" i="2"/>
  <c r="Q17" i="2"/>
  <c r="M15" i="2"/>
  <c r="I15" i="2"/>
  <c r="M28" i="2"/>
  <c r="I28" i="2"/>
  <c r="R16" i="2"/>
  <c r="Q16" i="2"/>
  <c r="T15" i="2"/>
  <c r="Q15" i="2"/>
  <c r="I29" i="2"/>
  <c r="N29" i="2" s="1"/>
  <c r="S13" i="2"/>
  <c r="R13" i="2"/>
  <c r="Q13" i="2"/>
  <c r="M26" i="2"/>
  <c r="I26" i="2"/>
  <c r="R12" i="2"/>
  <c r="Q12" i="2"/>
  <c r="M23" i="2"/>
  <c r="I23" i="2"/>
  <c r="R11" i="2"/>
  <c r="Q11" i="2"/>
  <c r="M22" i="2"/>
  <c r="I22" i="2"/>
  <c r="R10" i="2"/>
  <c r="Q10" i="2"/>
  <c r="M18" i="2"/>
  <c r="I18" i="2"/>
  <c r="M17" i="2"/>
  <c r="I17" i="2"/>
  <c r="R9" i="2"/>
  <c r="Q9" i="2"/>
  <c r="M16" i="2"/>
  <c r="I16" i="2"/>
  <c r="M13" i="2"/>
  <c r="I13" i="2"/>
  <c r="R8" i="2"/>
  <c r="Q8" i="2"/>
  <c r="I12" i="2"/>
  <c r="N12" i="2" s="1"/>
  <c r="R7" i="2"/>
  <c r="Q7" i="2"/>
  <c r="M10" i="2"/>
  <c r="I10" i="2"/>
  <c r="R6" i="2"/>
  <c r="Q6" i="2"/>
  <c r="M9" i="2"/>
  <c r="I9" i="2"/>
  <c r="L8" i="2"/>
  <c r="L36" i="2" s="1"/>
  <c r="I8" i="2"/>
  <c r="N25" i="2" l="1"/>
  <c r="I36" i="2"/>
  <c r="N28" i="2"/>
  <c r="N9" i="2"/>
  <c r="N23" i="2"/>
  <c r="N11" i="2"/>
  <c r="N6" i="2"/>
  <c r="N26" i="2"/>
  <c r="N21" i="2"/>
  <c r="N7" i="2"/>
  <c r="N10" i="2"/>
  <c r="N16" i="2"/>
  <c r="M8" i="2"/>
  <c r="M36" i="2" s="1"/>
  <c r="N22" i="2"/>
  <c r="N15" i="2"/>
  <c r="N24" i="2"/>
  <c r="R36" i="2"/>
  <c r="N17" i="2"/>
  <c r="N18" i="2"/>
  <c r="Q36" i="2"/>
  <c r="N13" i="2"/>
  <c r="O35" i="1"/>
  <c r="N35" i="1"/>
  <c r="Q33" i="1"/>
  <c r="P33" i="1"/>
  <c r="H32" i="1"/>
  <c r="M32" i="1" s="1"/>
  <c r="Q32" i="1"/>
  <c r="P32" i="1"/>
  <c r="L29" i="1"/>
  <c r="H29" i="1"/>
  <c r="Q31" i="1"/>
  <c r="P31" i="1"/>
  <c r="L8" i="1"/>
  <c r="H8" i="1"/>
  <c r="Q30" i="1"/>
  <c r="P30" i="1"/>
  <c r="L15" i="1"/>
  <c r="H15" i="1"/>
  <c r="R29" i="1"/>
  <c r="Q29" i="1"/>
  <c r="P29" i="1"/>
  <c r="L9" i="1"/>
  <c r="H9" i="1"/>
  <c r="Q28" i="1"/>
  <c r="P28" i="1"/>
  <c r="L25" i="1"/>
  <c r="H25" i="1"/>
  <c r="Q27" i="1"/>
  <c r="P27" i="1"/>
  <c r="L13" i="1"/>
  <c r="H13" i="1"/>
  <c r="Q26" i="1"/>
  <c r="P26" i="1"/>
  <c r="L26" i="1"/>
  <c r="H26" i="1"/>
  <c r="Q25" i="1"/>
  <c r="P25" i="1"/>
  <c r="L11" i="1"/>
  <c r="H11" i="1"/>
  <c r="Q24" i="1"/>
  <c r="P24" i="1"/>
  <c r="L30" i="1"/>
  <c r="H30" i="1"/>
  <c r="Q23" i="1"/>
  <c r="P23" i="1"/>
  <c r="L19" i="1"/>
  <c r="H19" i="1"/>
  <c r="R22" i="1"/>
  <c r="Q22" i="1"/>
  <c r="P22" i="1"/>
  <c r="L33" i="1"/>
  <c r="H33" i="1"/>
  <c r="Q21" i="1"/>
  <c r="P21" i="1"/>
  <c r="L21" i="1"/>
  <c r="H21" i="1"/>
  <c r="S20" i="1"/>
  <c r="P20" i="1"/>
  <c r="H34" i="1"/>
  <c r="M34" i="1" s="1"/>
  <c r="R19" i="1"/>
  <c r="Q19" i="1"/>
  <c r="P19" i="1"/>
  <c r="L31" i="1"/>
  <c r="H31" i="1"/>
  <c r="Q17" i="1"/>
  <c r="P17" i="1"/>
  <c r="L28" i="1"/>
  <c r="H28" i="1"/>
  <c r="Q16" i="1"/>
  <c r="P16" i="1"/>
  <c r="L27" i="1"/>
  <c r="H27" i="1"/>
  <c r="Q15" i="1"/>
  <c r="P15" i="1"/>
  <c r="L23" i="1"/>
  <c r="H23" i="1"/>
  <c r="Q14" i="1"/>
  <c r="P14" i="1"/>
  <c r="L22" i="1"/>
  <c r="H22" i="1"/>
  <c r="Q13" i="1"/>
  <c r="P13" i="1"/>
  <c r="L20" i="1"/>
  <c r="H20" i="1"/>
  <c r="R12" i="1"/>
  <c r="Q12" i="1"/>
  <c r="P12" i="1"/>
  <c r="L17" i="1"/>
  <c r="H17" i="1"/>
  <c r="Q11" i="1"/>
  <c r="P11" i="1"/>
  <c r="H16" i="1"/>
  <c r="M16" i="1" s="1"/>
  <c r="Q10" i="1"/>
  <c r="P10" i="1"/>
  <c r="L14" i="1"/>
  <c r="H14" i="1"/>
  <c r="Q9" i="1"/>
  <c r="P9" i="1"/>
  <c r="L12" i="1"/>
  <c r="H12" i="1"/>
  <c r="Q8" i="1"/>
  <c r="P8" i="1"/>
  <c r="K10" i="1"/>
  <c r="K35" i="1" s="1"/>
  <c r="H10" i="1"/>
  <c r="M26" i="1" l="1"/>
  <c r="M25" i="1"/>
  <c r="M9" i="1"/>
  <c r="H35" i="1"/>
  <c r="M22" i="1"/>
  <c r="M31" i="1"/>
  <c r="M17" i="1"/>
  <c r="M11" i="1"/>
  <c r="Q35" i="1"/>
  <c r="M19" i="1"/>
  <c r="L10" i="1"/>
  <c r="M10" i="1" s="1"/>
  <c r="M14" i="1"/>
  <c r="M8" i="1"/>
  <c r="M29" i="1"/>
  <c r="P35" i="1"/>
  <c r="N8" i="2"/>
  <c r="M20" i="1"/>
  <c r="M23" i="1"/>
  <c r="M33" i="1"/>
  <c r="M15" i="1"/>
  <c r="M12" i="1"/>
  <c r="M30" i="1"/>
  <c r="M13" i="1"/>
  <c r="M28" i="1"/>
  <c r="M21" i="1"/>
  <c r="M27" i="1"/>
  <c r="L35" i="1" l="1"/>
</calcChain>
</file>

<file path=xl/sharedStrings.xml><?xml version="1.0" encoding="utf-8"?>
<sst xmlns="http://schemas.openxmlformats.org/spreadsheetml/2006/main" count="1970" uniqueCount="195">
  <si>
    <t xml:space="preserve">Statement indicating State-Wise number of Persons/families Covered under National Food Security Act, 2013 (NFSA) (As on 03.02.2016) </t>
  </si>
  <si>
    <r>
      <rPr>
        <sz val="8"/>
        <rFont val="Calibri"/>
        <family val="2"/>
      </rPr>
      <t>States/ UTs</t>
    </r>
    <r>
      <rPr>
        <sz val="8"/>
        <rFont val="Mangal"/>
        <family val="1"/>
      </rPr>
      <t xml:space="preserve"> </t>
    </r>
  </si>
  <si>
    <r>
      <t xml:space="preserve">जनसँख्या </t>
    </r>
    <r>
      <rPr>
        <sz val="8"/>
        <rFont val="Calibri"/>
        <family val="2"/>
      </rPr>
      <t xml:space="preserve">Population </t>
    </r>
    <r>
      <rPr>
        <sz val="8"/>
        <rFont val="Mangal"/>
        <family val="1"/>
      </rPr>
      <t xml:space="preserve">(जनगणना </t>
    </r>
    <r>
      <rPr>
        <sz val="8"/>
        <rFont val="Calibri"/>
        <family val="2"/>
      </rPr>
      <t xml:space="preserve">Census </t>
    </r>
    <r>
      <rPr>
        <sz val="8"/>
        <rFont val="Mangal"/>
        <family val="1"/>
      </rPr>
      <t>2011)</t>
    </r>
  </si>
  <si>
    <r>
      <t>प्रतिशत कवरेज (%)</t>
    </r>
    <r>
      <rPr>
        <sz val="8"/>
        <rFont val="Calibri"/>
        <family val="2"/>
      </rPr>
      <t xml:space="preserve"> Percentage Coverage</t>
    </r>
  </si>
  <si>
    <t>Accepted No. of persons under NFSA (in lakh)</t>
  </si>
  <si>
    <t>No. of families/persons identified under NFSA (in lakh)</t>
  </si>
  <si>
    <t>Estimated allocation under NFSA (in lakhs tons)</t>
  </si>
  <si>
    <t>Actual annual allocation being made (in lakh tons)</t>
  </si>
  <si>
    <r>
      <t xml:space="preserve">ग्रामीण </t>
    </r>
    <r>
      <rPr>
        <sz val="8"/>
        <rFont val="Calibri"/>
        <family val="2"/>
      </rPr>
      <t>Rural</t>
    </r>
  </si>
  <si>
    <r>
      <t>शहरी</t>
    </r>
    <r>
      <rPr>
        <sz val="8"/>
        <rFont val="Calibri"/>
        <family val="2"/>
      </rPr>
      <t xml:space="preserve"> Urban</t>
    </r>
    <r>
      <rPr>
        <sz val="8"/>
        <rFont val="Mangal"/>
        <family val="1"/>
      </rPr>
      <t xml:space="preserve"> </t>
    </r>
  </si>
  <si>
    <r>
      <t xml:space="preserve">ग्रामीण </t>
    </r>
    <r>
      <rPr>
        <sz val="8"/>
        <rFont val="Calibri"/>
        <family val="2"/>
      </rPr>
      <t>Rural</t>
    </r>
    <r>
      <rPr>
        <sz val="8"/>
        <rFont val="Mangal"/>
        <family val="1"/>
      </rPr>
      <t xml:space="preserve"> </t>
    </r>
  </si>
  <si>
    <r>
      <t>शहरी</t>
    </r>
    <r>
      <rPr>
        <sz val="8"/>
        <rFont val="Calibri"/>
        <family val="2"/>
      </rPr>
      <t xml:space="preserve"> Urban</t>
    </r>
  </si>
  <si>
    <r>
      <rPr>
        <sz val="8"/>
        <rFont val="Calibri"/>
        <family val="2"/>
      </rPr>
      <t>Total</t>
    </r>
    <r>
      <rPr>
        <sz val="8"/>
        <rFont val="Mangal"/>
        <family val="1"/>
      </rPr>
      <t xml:space="preserve"> </t>
    </r>
  </si>
  <si>
    <t>अंत्योदय अन्न योजना (एएवाई) Antyodaya Anna Yojana (AAY)</t>
  </si>
  <si>
    <r>
      <t>प्राथमिकता</t>
    </r>
    <r>
      <rPr>
        <sz val="8"/>
        <rFont val="Calibri"/>
        <family val="2"/>
      </rPr>
      <t xml:space="preserve"> Priority</t>
    </r>
    <r>
      <rPr>
        <sz val="8"/>
        <rFont val="Mangal"/>
        <family val="1"/>
      </rPr>
      <t xml:space="preserve"> </t>
    </r>
  </si>
  <si>
    <t>Total (10+11)</t>
  </si>
  <si>
    <t xml:space="preserve"> % of accepted persons </t>
  </si>
  <si>
    <t>Schedule-I price</t>
  </si>
  <si>
    <t>Tide over</t>
  </si>
  <si>
    <t>Total</t>
  </si>
  <si>
    <r>
      <t xml:space="preserve">परिवारों की संख्या </t>
    </r>
    <r>
      <rPr>
        <sz val="8"/>
        <rFont val="Calibri"/>
        <family val="2"/>
      </rPr>
      <t>No. of families</t>
    </r>
    <r>
      <rPr>
        <sz val="8"/>
        <rFont val="Mangal"/>
        <family val="1"/>
      </rPr>
      <t xml:space="preserve"> </t>
    </r>
  </si>
  <si>
    <r>
      <t>व्यक्तियों की संख्या</t>
    </r>
    <r>
      <rPr>
        <sz val="8"/>
        <rFont val="Calibri"/>
        <family val="2"/>
      </rPr>
      <t xml:space="preserve"> No. of persons</t>
    </r>
    <r>
      <rPr>
        <sz val="8"/>
        <rFont val="Mangal"/>
        <family val="1"/>
      </rPr>
      <t xml:space="preserve"> </t>
    </r>
  </si>
  <si>
    <r>
      <t>व्यक्तियों की संख्या</t>
    </r>
    <r>
      <rPr>
        <sz val="8"/>
        <rFont val="Calibri"/>
        <family val="2"/>
      </rPr>
      <t xml:space="preserve"> No. of persons</t>
    </r>
  </si>
  <si>
    <t>Families</t>
  </si>
  <si>
    <t>Persons</t>
  </si>
  <si>
    <t>Bihar</t>
  </si>
  <si>
    <t>Chhattisgarh</t>
  </si>
  <si>
    <t>Delhi</t>
  </si>
  <si>
    <t>Haryana</t>
  </si>
  <si>
    <t xml:space="preserve">Himachal Pradesh </t>
  </si>
  <si>
    <t xml:space="preserve">Karnataka </t>
  </si>
  <si>
    <t>Madhya Pradesh</t>
  </si>
  <si>
    <t>Maharashtra</t>
  </si>
  <si>
    <t>Punjab</t>
  </si>
  <si>
    <t>Rajasthan</t>
  </si>
  <si>
    <t>Tripura</t>
  </si>
  <si>
    <t>West Bengal*</t>
  </si>
  <si>
    <t>Lakshadweep</t>
  </si>
  <si>
    <t>Uttarakhand</t>
  </si>
  <si>
    <t>Jharkhand</t>
  </si>
  <si>
    <t>Telangana $</t>
  </si>
  <si>
    <t>Chandigarh</t>
  </si>
  <si>
    <t>Puduchery</t>
  </si>
  <si>
    <t>Daman &amp; Diu</t>
  </si>
  <si>
    <t>Odisha</t>
  </si>
  <si>
    <t>Assam</t>
  </si>
  <si>
    <t>Goa</t>
  </si>
  <si>
    <t>Andhra Pradesh</t>
  </si>
  <si>
    <t>Sikkim</t>
  </si>
  <si>
    <t>Uttar Pradesh*</t>
  </si>
  <si>
    <t>A&amp;N</t>
  </si>
  <si>
    <t>Meghalaya</t>
  </si>
  <si>
    <t>Total कुल</t>
  </si>
  <si>
    <t>$ Data of erstwhile A.P. has been distributed in the ratio of 58.32:41.68 for new A.P. &amp; Telangana</t>
  </si>
  <si>
    <r>
      <rPr>
        <b/>
        <sz val="8"/>
        <color theme="1"/>
        <rFont val="Calibri"/>
        <family val="2"/>
        <scheme val="minor"/>
      </rPr>
      <t>Note:</t>
    </r>
    <r>
      <rPr>
        <sz val="8"/>
        <color theme="1"/>
        <rFont val="Calibri"/>
        <family val="2"/>
        <scheme val="minor"/>
      </rPr>
      <t xml:space="preserve"> Chandigarh and Puducherry are implementing NFSA in DBT mode  </t>
    </r>
    <r>
      <rPr>
        <b/>
        <sz val="8"/>
        <color theme="1"/>
        <rFont val="Calibri"/>
        <family val="2"/>
        <scheme val="minor"/>
      </rPr>
      <t>नोट:</t>
    </r>
    <r>
      <rPr>
        <sz val="8"/>
        <color theme="1"/>
        <rFont val="Calibri"/>
        <family val="2"/>
        <scheme val="minor"/>
      </rPr>
      <t xml:space="preserve"> चंडीगढ़ और पुडुचेरी NFSA का कार्यान्वयन DBT mode में कर रहे हैं.</t>
    </r>
  </si>
  <si>
    <t>MARCH 2016 ONWARDS</t>
  </si>
  <si>
    <t>w.e.f. 1.1.16</t>
  </si>
  <si>
    <t>BP sanction order No.</t>
  </si>
  <si>
    <t>1-8/2013-BP-III(Vol. II)</t>
  </si>
  <si>
    <t>Dated 7.1.16</t>
  </si>
  <si>
    <t>w.e.f. 1.2.16</t>
  </si>
  <si>
    <t>w.e.f. 1.3.16</t>
  </si>
  <si>
    <t>AAY</t>
  </si>
  <si>
    <t>PHH</t>
  </si>
  <si>
    <t>West Bengal</t>
  </si>
  <si>
    <t xml:space="preserve"> S.    </t>
  </si>
  <si>
    <t>JANUARY 2016 ONWARDS</t>
  </si>
  <si>
    <t>FEBRUARY 2016 ONWARDS</t>
  </si>
  <si>
    <t xml:space="preserve">Uttar Pradesh </t>
  </si>
  <si>
    <t>Dated 22.1.16</t>
  </si>
  <si>
    <t>Dated 02.02.16</t>
  </si>
  <si>
    <t>Monthly quantity (in tons)</t>
  </si>
  <si>
    <t>Monthly quantity (in  tons)</t>
  </si>
  <si>
    <t>Rice</t>
  </si>
  <si>
    <t>Wheat</t>
  </si>
  <si>
    <t>Tideover</t>
  </si>
  <si>
    <t>Dated 27.1.16</t>
  </si>
  <si>
    <t>Dated 03.2.16</t>
  </si>
  <si>
    <t>The table excludes data for A&amp;N who are implementing in Mar16 and also excludes revised allocation/coverage of UP</t>
  </si>
  <si>
    <t>Uttar Pradesh</t>
  </si>
  <si>
    <t>Impl date</t>
  </si>
  <si>
    <t>Total persons</t>
  </si>
  <si>
    <t>Jammu &amp; Kashmir</t>
  </si>
  <si>
    <t>Dated 12.2.16</t>
  </si>
  <si>
    <t>Dadra &amp; Nagar Haveli</t>
  </si>
  <si>
    <t>w.e.f. 01.2.16</t>
  </si>
  <si>
    <t>Dated 24.2.16</t>
  </si>
  <si>
    <t>w.e.f. 01.03.16</t>
  </si>
  <si>
    <t>Dadra &amp; Nagar Haveli (in NFSA mode)</t>
  </si>
  <si>
    <t>Dated 03.03.16</t>
  </si>
  <si>
    <t>Mizoram</t>
  </si>
  <si>
    <t>DBT mode</t>
  </si>
  <si>
    <t>Rs. 3500653/-</t>
  </si>
  <si>
    <t>Dated 04.03.16</t>
  </si>
  <si>
    <t>Dated 26.02.16</t>
  </si>
  <si>
    <t>Dated    .03.16</t>
  </si>
  <si>
    <t>w.e.f. 01.01.16</t>
  </si>
  <si>
    <t>Dated  04.03.16</t>
  </si>
  <si>
    <r>
      <rPr>
        <b/>
        <sz val="8"/>
        <color theme="1"/>
        <rFont val="Calibri"/>
        <family val="2"/>
        <scheme val="minor"/>
      </rPr>
      <t>Note:</t>
    </r>
    <r>
      <rPr>
        <sz val="8"/>
        <color theme="1"/>
        <rFont val="Calibri"/>
        <family val="2"/>
        <scheme val="minor"/>
      </rPr>
      <t xml:space="preserve"> Chandigarh, Puducherry and Dadra &amp; Nagar Haveli (partially) are implementing NFSA in DBT mode </t>
    </r>
  </si>
  <si>
    <t>Gujarat</t>
  </si>
  <si>
    <t xml:space="preserve">Statement indicating State-Wise number of Persons/families Covered under National Food Security Act, 2013 (NFSA)and monthly allocation of foodgrains (As on 10.03.2016) </t>
  </si>
  <si>
    <t>Monthly allocation of foodgrains  (in thousand tons)</t>
  </si>
  <si>
    <t>APRIL 2016 ONWARDS</t>
  </si>
  <si>
    <t>w.e.f. 1.4.16</t>
  </si>
  <si>
    <t>Dated 10.03.16</t>
  </si>
  <si>
    <t>Arunachal Pradesh</t>
  </si>
  <si>
    <t>Dated 17.03.16</t>
  </si>
  <si>
    <t>Dated 03.16</t>
  </si>
  <si>
    <t>Dated 28.03.16</t>
  </si>
  <si>
    <t>Manipur</t>
  </si>
  <si>
    <t>Antyodaya Anna Yojana (AAY)</t>
  </si>
  <si>
    <r>
      <rPr>
        <sz val="8"/>
        <rFont val="Calibri"/>
        <family val="2"/>
      </rPr>
      <t>No. of families</t>
    </r>
    <r>
      <rPr>
        <sz val="8"/>
        <rFont val="Mangal"/>
        <family val="1"/>
      </rPr>
      <t xml:space="preserve"> </t>
    </r>
  </si>
  <si>
    <r>
      <rPr>
        <sz val="8"/>
        <rFont val="Calibri"/>
        <family val="2"/>
      </rPr>
      <t>No. of persons</t>
    </r>
    <r>
      <rPr>
        <sz val="8"/>
        <rFont val="Mangal"/>
        <family val="1"/>
      </rPr>
      <t xml:space="preserve"> </t>
    </r>
  </si>
  <si>
    <r>
      <rPr>
        <sz val="8"/>
        <rFont val="Calibri"/>
        <family val="2"/>
      </rPr>
      <t>Priority</t>
    </r>
    <r>
      <rPr>
        <sz val="8"/>
        <rFont val="Mangal"/>
        <family val="1"/>
      </rPr>
      <t xml:space="preserve"> </t>
    </r>
  </si>
  <si>
    <t>No. of persons</t>
  </si>
  <si>
    <r>
      <rPr>
        <sz val="8"/>
        <rFont val="Calibri"/>
        <family val="2"/>
      </rPr>
      <t xml:space="preserve">Population </t>
    </r>
    <r>
      <rPr>
        <sz val="8"/>
        <rFont val="Mangal"/>
        <family val="1"/>
      </rPr>
      <t>(</t>
    </r>
    <r>
      <rPr>
        <sz val="8"/>
        <rFont val="Calibri"/>
        <family val="2"/>
      </rPr>
      <t xml:space="preserve">Census </t>
    </r>
    <r>
      <rPr>
        <sz val="8"/>
        <rFont val="Mangal"/>
        <family val="1"/>
      </rPr>
      <t>2011)</t>
    </r>
  </si>
  <si>
    <r>
      <t>(%)</t>
    </r>
    <r>
      <rPr>
        <sz val="8"/>
        <rFont val="Calibri"/>
        <family val="2"/>
      </rPr>
      <t xml:space="preserve"> Percentage Coverage</t>
    </r>
  </si>
  <si>
    <t>Rural</t>
  </si>
  <si>
    <r>
      <rPr>
        <sz val="8"/>
        <rFont val="Calibri"/>
        <family val="2"/>
      </rPr>
      <t>Urban</t>
    </r>
    <r>
      <rPr>
        <sz val="8"/>
        <rFont val="Mangal"/>
        <family val="1"/>
      </rPr>
      <t xml:space="preserve"> </t>
    </r>
  </si>
  <si>
    <t xml:space="preserve">Telangana </t>
  </si>
  <si>
    <r>
      <rPr>
        <b/>
        <sz val="8"/>
        <color theme="1"/>
        <rFont val="Calibri"/>
        <family val="2"/>
        <scheme val="minor"/>
      </rPr>
      <t>Note:</t>
    </r>
    <r>
      <rPr>
        <sz val="8"/>
        <color theme="1"/>
        <rFont val="Calibri"/>
        <family val="2"/>
        <scheme val="minor"/>
      </rPr>
      <t xml:space="preserve"> Chandigarh, Puducherry and Dadra &amp; Nagar Haveli (partially-Silvassa Municipal Area and Dadra Panchayat) are implementing NFSA in DBT mode </t>
    </r>
  </si>
  <si>
    <t>Nagaland</t>
  </si>
  <si>
    <t xml:space="preserve">Statement indicating State-Wise number of Persons/families Covered under National Food Security Act, 2013 (NFSA) (As on 26.07.2016) </t>
  </si>
  <si>
    <r>
      <rPr>
        <b/>
        <sz val="7"/>
        <color theme="1"/>
        <rFont val="Calibri"/>
        <family val="2"/>
        <scheme val="minor"/>
      </rPr>
      <t>Note:</t>
    </r>
    <r>
      <rPr>
        <sz val="7"/>
        <color theme="1"/>
        <rFont val="Calibri"/>
        <family val="2"/>
        <scheme val="minor"/>
      </rPr>
      <t xml:space="preserve"> Chandigarh, Puducherry and Dadra &amp; Nagar Haveli (partially-Silvassa Municipal Area and Dadra Panchayat) are implementing NFSA in DBT mode </t>
    </r>
  </si>
  <si>
    <t xml:space="preserve">Statement indicating State-Wise number of Persons/families Covered under National Food Security Act, 2013 (NFSA) (As on 11.08.2016) </t>
  </si>
  <si>
    <t>Impl. Date</t>
  </si>
  <si>
    <t>Percentage Coverage</t>
  </si>
  <si>
    <t>J &amp; K</t>
  </si>
  <si>
    <t xml:space="preserve">Statement indicating State-Wise number of Persons/families Covered under National Food Security Act, 2013 (NFSA) (As on 19.09.2016) </t>
  </si>
  <si>
    <t>Kerala</t>
  </si>
  <si>
    <t xml:space="preserve">Statement indicating State-Wise number of Persons/families Covered under National Food Security Act, 2013 (NFSA) (As on 25.10.2016) </t>
  </si>
  <si>
    <t>Note:   Kerala is implementing NFSA from November, 2016 onwards.</t>
  </si>
  <si>
    <t>Tamil Nadu</t>
  </si>
  <si>
    <t xml:space="preserve">Statement indicating State-Wise number of Persons/families Covered under National Food Security Act, 2013 (NFSA) (As on 01.11.2016) </t>
  </si>
  <si>
    <t>Note:   Kerala and Tamil Nadu is implementing NFSA from November, 2016 onwards.</t>
  </si>
  <si>
    <t xml:space="preserve">Statement indicating State-Wise number of Persons/families Covered under National Food Security Act, 2013 (NFSA) (As on 02.12.2016) </t>
  </si>
  <si>
    <t xml:space="preserve">Statement indicating State-Wise number of Persons/families Covered under National Food Security Act, 2013 (NFSA) (As on 17.1.2017) </t>
  </si>
  <si>
    <t xml:space="preserve">Statement indicating State-Wise number of Persons/families Covered under National Food Security Act, 2013 (NFSA) (As on 13.2.2017) </t>
  </si>
  <si>
    <t>Note: Total coverage has increased in Feb 17 due to increase in D&amp;N Haveli beneficiaries</t>
  </si>
  <si>
    <t>Note:Figures include DBT fig. for Chandigarh, Puducherry and D&amp;N Haveli</t>
  </si>
  <si>
    <r>
      <t xml:space="preserve">Statement indicating State-Wise number of Persons/families Covered under National Food Security Act, 2013 (NFSA) </t>
    </r>
    <r>
      <rPr>
        <b/>
        <sz val="8"/>
        <color rgb="FF7030A0"/>
        <rFont val="Calibri"/>
        <family val="2"/>
      </rPr>
      <t xml:space="preserve">(As on 29.03.2017) </t>
    </r>
  </si>
  <si>
    <t>Impl. Month</t>
  </si>
  <si>
    <t xml:space="preserve">States/ UTs </t>
  </si>
  <si>
    <t>Population (Census 2011)</t>
  </si>
  <si>
    <t xml:space="preserve">Urban </t>
  </si>
  <si>
    <t xml:space="preserve">Total </t>
  </si>
  <si>
    <t xml:space="preserve">Priority </t>
  </si>
  <si>
    <t xml:space="preserve">No. of families </t>
  </si>
  <si>
    <t xml:space="preserve">No. of persons </t>
  </si>
  <si>
    <t xml:space="preserve">Rural </t>
  </si>
  <si>
    <t>Urban</t>
  </si>
  <si>
    <t xml:space="preserve"> Sl.  No.   </t>
  </si>
  <si>
    <t xml:space="preserve">    No. of families/persons identified under NFSA        (in lakh)</t>
  </si>
  <si>
    <r>
      <t xml:space="preserve">Statement indicating State-Wise number of Persons/families Covered under National Food Security Act, 2013 (NFSA) </t>
    </r>
    <r>
      <rPr>
        <b/>
        <sz val="8"/>
        <color rgb="FF7030A0"/>
        <rFont val="Calibri"/>
        <family val="2"/>
      </rPr>
      <t xml:space="preserve">(As on 21.04.2017) </t>
    </r>
  </si>
  <si>
    <t>No. of families/persons identified under NFSA        (in lakh)</t>
  </si>
  <si>
    <r>
      <t xml:space="preserve">Statement indicating State-Wise number of Persons/families Covered under National Food Security Act, 2013 (NFSA)                            </t>
    </r>
    <r>
      <rPr>
        <b/>
        <sz val="12"/>
        <color rgb="FF7030A0"/>
        <rFont val="Calibri"/>
        <family val="2"/>
      </rPr>
      <t xml:space="preserve">(As on 26.05.2017) </t>
    </r>
  </si>
  <si>
    <t>Chattisgarh</t>
  </si>
  <si>
    <t>AAY Households</t>
  </si>
  <si>
    <t>AAY Persons</t>
  </si>
  <si>
    <t>DADRA &amp; NAGAR HAVELI (as on 29.06.17)</t>
  </si>
  <si>
    <t>FIGURES FOR FOODGRAIN ALLOCATION</t>
  </si>
  <si>
    <t>FIGURES FOR DBT</t>
  </si>
  <si>
    <t>PHH Persons</t>
  </si>
  <si>
    <t>DADRA &amp; NAGAR HAVELI (as on 27.07.17)</t>
  </si>
  <si>
    <r>
      <t xml:space="preserve">Statement indicating State-Wise number of Persons/families Covered under National Food Security Act, 2013 (NFSA)                            </t>
    </r>
    <r>
      <rPr>
        <b/>
        <sz val="12"/>
        <color rgb="FF7030A0"/>
        <rFont val="Calibri"/>
        <family val="2"/>
      </rPr>
      <t xml:space="preserve">(As on 31.07.2017) </t>
    </r>
  </si>
  <si>
    <t>No. of familie</t>
  </si>
  <si>
    <t>No. of person</t>
  </si>
  <si>
    <t>DADRA &amp; NAGAR HAVELI (as on 18.08.17)</t>
  </si>
  <si>
    <t xml:space="preserve"> </t>
  </si>
  <si>
    <r>
      <t xml:space="preserve">Statement indicating State-Wise number of Persons/families Covered under National Food Security Act, 2013 (NFSA)                            </t>
    </r>
    <r>
      <rPr>
        <b/>
        <sz val="10"/>
        <color rgb="FF7030A0"/>
        <rFont val="Calibri"/>
        <family val="2"/>
      </rPr>
      <t xml:space="preserve">(As on 29.08.2017) </t>
    </r>
  </si>
  <si>
    <t>Gap in identification (in lakhs)</t>
  </si>
  <si>
    <r>
      <t xml:space="preserve">Statement indicating State-Wise number of Persons/families Covered under National Food Security Act, 2013 (NFSA)                            </t>
    </r>
    <r>
      <rPr>
        <b/>
        <sz val="10"/>
        <color rgb="FF7030A0"/>
        <rFont val="Calibri"/>
        <family val="2"/>
      </rPr>
      <t xml:space="preserve">(As on 13.10.2017) </t>
    </r>
  </si>
  <si>
    <r>
      <t xml:space="preserve">Statement indicating State-Wise number of Persons/families Covered under National Food Security Act, 2013 (NFSA)                            </t>
    </r>
    <r>
      <rPr>
        <b/>
        <sz val="10"/>
        <color rgb="FF7030A0"/>
        <rFont val="Calibri"/>
        <family val="2"/>
      </rPr>
      <t xml:space="preserve">(As on 05.10.2017) </t>
    </r>
  </si>
  <si>
    <r>
      <t xml:space="preserve">Statement indicating State-Wise number of Persons/families Covered under National Food Security Act, 2013 (NFSA)                            </t>
    </r>
    <r>
      <rPr>
        <b/>
        <sz val="10"/>
        <color rgb="FF7030A0"/>
        <rFont val="Calibri"/>
        <family val="2"/>
      </rPr>
      <t xml:space="preserve">(As on 02.11.2017) </t>
    </r>
  </si>
  <si>
    <t>No. of beneficiaries identified till March 2014 (in lakhs)</t>
  </si>
  <si>
    <t>Date of impl</t>
  </si>
  <si>
    <t>Puducherry</t>
  </si>
  <si>
    <t>Telangana</t>
  </si>
  <si>
    <t xml:space="preserve">Madhya Pradesh </t>
  </si>
  <si>
    <t>J&amp;K</t>
  </si>
  <si>
    <t>Ladakh</t>
  </si>
  <si>
    <t xml:space="preserve">    </t>
  </si>
  <si>
    <t>Gap in number of beneficiaries</t>
  </si>
  <si>
    <t>Last allocation revised w.e.f.</t>
  </si>
  <si>
    <t>DNH&amp;DD</t>
  </si>
  <si>
    <t>Mar-16 &amp; Nov-15</t>
  </si>
  <si>
    <t>To be reviewed in 6 months</t>
  </si>
  <si>
    <t>Allocation upto maximum Ceiling w.e.f.</t>
  </si>
  <si>
    <t>Puduchery (DBT)</t>
  </si>
  <si>
    <t>Chandigarh (DBT)</t>
  </si>
  <si>
    <t>As on 05.07.2020</t>
  </si>
  <si>
    <r>
      <rPr>
        <b/>
        <sz val="10"/>
        <color theme="1"/>
        <rFont val="Bookman Old Style"/>
        <family val="1"/>
      </rPr>
      <t>Tripura:</t>
    </r>
    <r>
      <rPr>
        <sz val="10"/>
        <color theme="1"/>
        <rFont val="Bookman Old Style"/>
        <family val="1"/>
      </rPr>
      <t xml:space="preserve"> The actual number of beneficiaries identified (As per the last allocation) by the State Government is 2482813 (99.24% of the intended coverage) whereas the maximum permissible limit for Tripura is 2501833 persons. Thus, there is a gap of 19020 beneficiaries in the actual identification and intended/ permissible maximum limit. However, allocation of foodgrains to Tripura was allowed for all the 2501833 persons (i.e.Ceiling of beneficiaries for Tripura). </t>
    </r>
  </si>
  <si>
    <t>Population in lakh (Census 2011)</t>
  </si>
  <si>
    <r>
      <rPr>
        <b/>
        <sz val="10"/>
        <color theme="1"/>
        <rFont val="Bookman Old Style"/>
        <family val="1"/>
      </rPr>
      <t>Uttar Pradesh:</t>
    </r>
    <r>
      <rPr>
        <sz val="10"/>
        <color theme="1"/>
        <rFont val="Bookman Old Style"/>
        <family val="1"/>
      </rPr>
      <t xml:space="preserve"> The actual number of beneficiaries identified by the State Government is 146428244 (96.30% of the intended coverage) whereas the intended coverage for Uttar Pradesh is 152058643 persons. Thus, there is a gap of 5632756 beneficiaries in the actual identification and intended/ permissible maximum limit. However, allocation of foodgrains to Uttar Pradesh was allowed for all the 152058643 persons (i.e. Ceiling of beneficiaries for UP).</t>
    </r>
  </si>
  <si>
    <t xml:space="preserve">Statement indicating State-Wise number of Persons/families Covered under National Food Security Act, 2013   - As on 19.10.2020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</si>
</sst>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4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8"/>
      <name val="Mangal"/>
      <family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7.5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7030A0"/>
      <name val="Calibri"/>
      <family val="2"/>
    </font>
    <font>
      <sz val="8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rgb="FF7030A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7030A0"/>
      <name val="Calibri"/>
      <family val="2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b/>
      <sz val="20"/>
      <name val="Bookman Old Style"/>
      <family val="1"/>
    </font>
    <font>
      <sz val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9" fillId="0" borderId="0"/>
  </cellStyleXfs>
  <cellXfs count="335"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10" fontId="6" fillId="0" borderId="2" xfId="0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2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2" fontId="6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10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2" fontId="7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vertical="top"/>
    </xf>
    <xf numFmtId="0" fontId="8" fillId="0" borderId="2" xfId="0" applyFont="1" applyFill="1" applyBorder="1" applyAlignment="1">
      <alignment vertical="top" wrapText="1"/>
    </xf>
    <xf numFmtId="2" fontId="8" fillId="0" borderId="2" xfId="0" applyNumberFormat="1" applyFont="1" applyBorder="1" applyAlignment="1">
      <alignment horizontal="left" vertical="top"/>
    </xf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1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/>
    <xf numFmtId="0" fontId="11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 applyAlignment="1">
      <alignment vertical="top" wrapText="1"/>
    </xf>
    <xf numFmtId="17" fontId="0" fillId="0" borderId="0" xfId="0" applyNumberFormat="1" applyBorder="1" applyAlignment="1">
      <alignment horizontal="center" vertical="top" wrapText="1"/>
    </xf>
    <xf numFmtId="16" fontId="6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2" fillId="2" borderId="0" xfId="1"/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right" vertical="top" wrapText="1"/>
    </xf>
    <xf numFmtId="10" fontId="6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2" fontId="6" fillId="0" borderId="2" xfId="0" applyNumberFormat="1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2" fontId="6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17" fontId="11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right" vertical="top" wrapText="1"/>
    </xf>
    <xf numFmtId="0" fontId="14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17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" fontId="13" fillId="0" borderId="2" xfId="0" applyNumberFormat="1" applyFont="1" applyBorder="1" applyAlignment="1">
      <alignment vertical="top" wrapText="1"/>
    </xf>
    <xf numFmtId="16" fontId="14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17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16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2" fontId="6" fillId="0" borderId="0" xfId="0" applyNumberFormat="1" applyFont="1" applyBorder="1" applyAlignment="1">
      <alignment horizontal="left" vertical="top" wrapText="1"/>
    </xf>
    <xf numFmtId="10" fontId="6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16" fontId="13" fillId="0" borderId="0" xfId="0" applyNumberFormat="1" applyFont="1" applyBorder="1" applyAlignment="1">
      <alignment vertical="top" wrapText="1"/>
    </xf>
    <xf numFmtId="2" fontId="6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right" vertical="top"/>
    </xf>
    <xf numFmtId="16" fontId="14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2" fontId="17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vertical="top" wrapText="1"/>
    </xf>
    <xf numFmtId="16" fontId="23" fillId="0" borderId="2" xfId="0" applyNumberFormat="1" applyFont="1" applyBorder="1" applyAlignment="1">
      <alignment vertical="top" wrapText="1"/>
    </xf>
    <xf numFmtId="0" fontId="23" fillId="0" borderId="2" xfId="0" applyFont="1" applyBorder="1" applyAlignment="1">
      <alignment horizontal="left" vertical="top" wrapText="1"/>
    </xf>
    <xf numFmtId="2" fontId="23" fillId="0" borderId="2" xfId="0" applyNumberFormat="1" applyFont="1" applyBorder="1" applyAlignment="1">
      <alignment horizontal="left" vertical="top" wrapText="1"/>
    </xf>
    <xf numFmtId="10" fontId="23" fillId="0" borderId="2" xfId="0" applyNumberFormat="1" applyFont="1" applyBorder="1" applyAlignment="1">
      <alignment horizontal="left" vertical="top"/>
    </xf>
    <xf numFmtId="0" fontId="24" fillId="0" borderId="2" xfId="0" applyFont="1" applyBorder="1" applyAlignment="1">
      <alignment horizontal="right" vertical="top" wrapText="1"/>
    </xf>
    <xf numFmtId="0" fontId="23" fillId="0" borderId="2" xfId="0" applyFont="1" applyBorder="1" applyAlignment="1">
      <alignment horizontal="right" vertical="top" wrapText="1"/>
    </xf>
    <xf numFmtId="2" fontId="25" fillId="0" borderId="2" xfId="0" applyNumberFormat="1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7" fontId="6" fillId="0" borderId="2" xfId="0" applyNumberFormat="1" applyFont="1" applyBorder="1" applyAlignment="1">
      <alignment vertical="top" wrapText="1"/>
    </xf>
    <xf numFmtId="2" fontId="8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/>
    <xf numFmtId="0" fontId="26" fillId="0" borderId="2" xfId="0" applyFont="1" applyBorder="1" applyAlignment="1">
      <alignment vertical="top" wrapText="1"/>
    </xf>
    <xf numFmtId="0" fontId="29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vertical="top" wrapText="1"/>
    </xf>
    <xf numFmtId="17" fontId="29" fillId="0" borderId="2" xfId="0" applyNumberFormat="1" applyFont="1" applyBorder="1" applyAlignment="1">
      <alignment vertical="top" wrapText="1"/>
    </xf>
    <xf numFmtId="0" fontId="29" fillId="0" borderId="2" xfId="0" applyFont="1" applyBorder="1" applyAlignment="1">
      <alignment horizontal="right" vertical="top" wrapText="1"/>
    </xf>
    <xf numFmtId="2" fontId="29" fillId="0" borderId="2" xfId="0" applyNumberFormat="1" applyFont="1" applyBorder="1" applyAlignment="1">
      <alignment horizontal="right" vertical="top" wrapText="1"/>
    </xf>
    <xf numFmtId="10" fontId="29" fillId="0" borderId="2" xfId="0" applyNumberFormat="1" applyFont="1" applyBorder="1" applyAlignment="1">
      <alignment horizontal="right" vertical="top"/>
    </xf>
    <xf numFmtId="0" fontId="30" fillId="0" borderId="2" xfId="0" applyFont="1" applyBorder="1" applyAlignment="1">
      <alignment horizontal="right" vertical="top"/>
    </xf>
    <xf numFmtId="2" fontId="29" fillId="0" borderId="2" xfId="0" applyNumberFormat="1" applyFont="1" applyBorder="1" applyAlignment="1">
      <alignment horizontal="right" vertical="top"/>
    </xf>
    <xf numFmtId="0" fontId="29" fillId="0" borderId="2" xfId="0" applyFont="1" applyBorder="1" applyAlignment="1">
      <alignment horizontal="right" vertical="top"/>
    </xf>
    <xf numFmtId="0" fontId="31" fillId="0" borderId="2" xfId="0" applyFont="1" applyBorder="1" applyAlignment="1">
      <alignment horizontal="right" vertical="top"/>
    </xf>
    <xf numFmtId="0" fontId="29" fillId="0" borderId="2" xfId="0" applyFont="1" applyBorder="1" applyAlignment="1">
      <alignment vertical="top"/>
    </xf>
    <xf numFmtId="0" fontId="32" fillId="0" borderId="2" xfId="0" applyFont="1" applyBorder="1" applyAlignment="1">
      <alignment horizontal="right" vertical="top" wrapText="1"/>
    </xf>
    <xf numFmtId="2" fontId="33" fillId="0" borderId="2" xfId="0" applyNumberFormat="1" applyFont="1" applyBorder="1" applyAlignment="1">
      <alignment horizontal="right" vertical="top" wrapText="1"/>
    </xf>
    <xf numFmtId="0" fontId="30" fillId="0" borderId="0" xfId="0" applyFont="1"/>
    <xf numFmtId="0" fontId="29" fillId="0" borderId="2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9" fillId="0" borderId="2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 wrapText="1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/>
    </xf>
    <xf numFmtId="0" fontId="34" fillId="0" borderId="2" xfId="0" applyFont="1" applyBorder="1" applyAlignment="1">
      <alignment vertical="top" wrapText="1"/>
    </xf>
    <xf numFmtId="0" fontId="34" fillId="0" borderId="2" xfId="0" applyFont="1" applyBorder="1" applyAlignment="1">
      <alignment horizontal="right" vertical="top" wrapText="1"/>
    </xf>
    <xf numFmtId="0" fontId="35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2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2" fontId="0" fillId="0" borderId="0" xfId="0" applyNumberFormat="1"/>
    <xf numFmtId="17" fontId="34" fillId="0" borderId="2" xfId="0" applyNumberFormat="1" applyFont="1" applyBorder="1" applyAlignment="1">
      <alignment vertical="top" wrapText="1"/>
    </xf>
    <xf numFmtId="2" fontId="34" fillId="0" borderId="2" xfId="0" applyNumberFormat="1" applyFont="1" applyBorder="1" applyAlignment="1">
      <alignment horizontal="right" vertical="top" wrapText="1"/>
    </xf>
    <xf numFmtId="0" fontId="35" fillId="0" borderId="2" xfId="0" applyFont="1" applyBorder="1" applyAlignment="1">
      <alignment horizontal="right" vertical="top"/>
    </xf>
    <xf numFmtId="2" fontId="34" fillId="0" borderId="2" xfId="0" applyNumberFormat="1" applyFont="1" applyBorder="1" applyAlignment="1">
      <alignment horizontal="right" vertical="top"/>
    </xf>
    <xf numFmtId="0" fontId="34" fillId="0" borderId="2" xfId="0" applyFont="1" applyBorder="1" applyAlignment="1">
      <alignment horizontal="right" vertical="top"/>
    </xf>
    <xf numFmtId="0" fontId="39" fillId="0" borderId="2" xfId="0" applyFont="1" applyBorder="1" applyAlignment="1">
      <alignment horizontal="right" vertical="top"/>
    </xf>
    <xf numFmtId="2" fontId="40" fillId="0" borderId="2" xfId="0" applyNumberFormat="1" applyFont="1" applyBorder="1" applyAlignment="1">
      <alignment horizontal="right" vertical="top" wrapText="1"/>
    </xf>
    <xf numFmtId="2" fontId="35" fillId="0" borderId="2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34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41" fillId="0" borderId="3" xfId="0" applyFont="1" applyBorder="1" applyAlignment="1">
      <alignment vertical="top" wrapText="1"/>
    </xf>
    <xf numFmtId="0" fontId="41" fillId="0" borderId="2" xfId="0" applyFont="1" applyBorder="1" applyAlignment="1">
      <alignment horizontal="left" vertical="top" wrapText="1"/>
    </xf>
    <xf numFmtId="0" fontId="41" fillId="0" borderId="2" xfId="0" applyFont="1" applyBorder="1" applyAlignment="1">
      <alignment vertical="top" wrapText="1"/>
    </xf>
    <xf numFmtId="0" fontId="41" fillId="0" borderId="2" xfId="0" applyFont="1" applyFill="1" applyBorder="1" applyAlignment="1">
      <alignment horizontal="left" vertical="top" wrapText="1"/>
    </xf>
    <xf numFmtId="0" fontId="41" fillId="0" borderId="2" xfId="0" applyFont="1" applyFill="1" applyBorder="1" applyAlignment="1">
      <alignment vertical="top" wrapText="1"/>
    </xf>
    <xf numFmtId="17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16" fontId="0" fillId="0" borderId="0" xfId="0" applyNumberFormat="1"/>
    <xf numFmtId="16" fontId="6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7" fontId="2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17" fontId="47" fillId="0" borderId="2" xfId="0" applyNumberFormat="1" applyFont="1" applyBorder="1" applyAlignment="1">
      <alignment horizontal="center" vertical="center" wrapText="1"/>
    </xf>
    <xf numFmtId="2" fontId="47" fillId="0" borderId="2" xfId="0" applyNumberFormat="1" applyFont="1" applyBorder="1" applyAlignment="1">
      <alignment horizontal="center" vertical="center" wrapText="1"/>
    </xf>
    <xf numFmtId="10" fontId="47" fillId="0" borderId="2" xfId="0" applyNumberFormat="1" applyFont="1" applyBorder="1" applyAlignment="1">
      <alignment horizontal="center" vertical="center"/>
    </xf>
    <xf numFmtId="2" fontId="47" fillId="0" borderId="2" xfId="0" applyNumberFormat="1" applyFont="1" applyBorder="1" applyAlignment="1">
      <alignment horizontal="center" vertical="center"/>
    </xf>
    <xf numFmtId="17" fontId="45" fillId="0" borderId="2" xfId="0" applyNumberFormat="1" applyFont="1" applyBorder="1" applyAlignment="1">
      <alignment horizontal="center" vertical="center" wrapText="1"/>
    </xf>
    <xf numFmtId="2" fontId="45" fillId="0" borderId="2" xfId="0" applyNumberFormat="1" applyFont="1" applyBorder="1" applyAlignment="1">
      <alignment horizontal="center" vertical="center" wrapText="1"/>
    </xf>
    <xf numFmtId="10" fontId="45" fillId="0" borderId="2" xfId="0" applyNumberFormat="1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 wrapText="1"/>
    </xf>
    <xf numFmtId="2" fontId="47" fillId="0" borderId="3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1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top" wrapText="1"/>
    </xf>
    <xf numFmtId="0" fontId="29" fillId="0" borderId="4" xfId="0" applyFont="1" applyBorder="1" applyAlignment="1">
      <alignment vertical="top" wrapText="1"/>
    </xf>
    <xf numFmtId="0" fontId="29" fillId="0" borderId="7" xfId="0" applyFont="1" applyBorder="1" applyAlignment="1">
      <alignment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top" wrapText="1"/>
    </xf>
    <xf numFmtId="0" fontId="29" fillId="0" borderId="11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34" fillId="0" borderId="3" xfId="0" applyFont="1" applyBorder="1" applyAlignment="1">
      <alignment vertical="top" wrapText="1"/>
    </xf>
    <xf numFmtId="0" fontId="34" fillId="0" borderId="4" xfId="0" applyFont="1" applyBorder="1" applyAlignment="1">
      <alignment vertical="top" wrapText="1"/>
    </xf>
    <xf numFmtId="0" fontId="34" fillId="0" borderId="7" xfId="0" applyFont="1" applyBorder="1" applyAlignment="1">
      <alignment vertical="top" wrapText="1"/>
    </xf>
    <xf numFmtId="0" fontId="3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43" fillId="0" borderId="11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A8" sqref="A8"/>
    </sheetView>
  </sheetViews>
  <sheetFormatPr defaultRowHeight="15" x14ac:dyDescent="0.25"/>
  <sheetData>
    <row r="1" spans="1:14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x14ac:dyDescent="0.25">
      <c r="A2" s="228" t="s">
        <v>65</v>
      </c>
      <c r="B2" s="230" t="s">
        <v>1</v>
      </c>
      <c r="C2" s="233" t="s">
        <v>175</v>
      </c>
      <c r="D2" s="236" t="s">
        <v>2</v>
      </c>
      <c r="E2" s="236" t="s">
        <v>3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</row>
    <row r="3" spans="1:14" x14ac:dyDescent="0.25">
      <c r="A3" s="229"/>
      <c r="B3" s="231"/>
      <c r="C3" s="234"/>
      <c r="D3" s="236"/>
      <c r="E3" s="236"/>
      <c r="F3" s="236"/>
      <c r="G3" s="229"/>
      <c r="H3" s="229"/>
      <c r="I3" s="229"/>
      <c r="J3" s="229"/>
      <c r="K3" s="229"/>
      <c r="L3" s="229"/>
      <c r="M3" s="229"/>
      <c r="N3" s="229"/>
    </row>
    <row r="4" spans="1:14" ht="22.5" x14ac:dyDescent="0.25">
      <c r="A4" s="229"/>
      <c r="B4" s="231"/>
      <c r="C4" s="234"/>
      <c r="D4" s="236"/>
      <c r="E4" s="236" t="s">
        <v>8</v>
      </c>
      <c r="F4" s="236" t="s">
        <v>9</v>
      </c>
      <c r="G4" s="236" t="s">
        <v>10</v>
      </c>
      <c r="H4" s="236" t="s">
        <v>11</v>
      </c>
      <c r="I4" s="229" t="s">
        <v>12</v>
      </c>
      <c r="J4" s="237" t="s">
        <v>13</v>
      </c>
      <c r="K4" s="238"/>
      <c r="L4" s="196" t="s">
        <v>14</v>
      </c>
      <c r="M4" s="228" t="s">
        <v>15</v>
      </c>
      <c r="N4" s="225" t="s">
        <v>16</v>
      </c>
    </row>
    <row r="5" spans="1:14" ht="44.25" x14ac:dyDescent="0.25">
      <c r="A5" s="229"/>
      <c r="B5" s="232"/>
      <c r="C5" s="235"/>
      <c r="D5" s="236"/>
      <c r="E5" s="236"/>
      <c r="F5" s="236"/>
      <c r="G5" s="236"/>
      <c r="H5" s="236"/>
      <c r="I5" s="229"/>
      <c r="J5" s="196" t="s">
        <v>20</v>
      </c>
      <c r="K5" s="196" t="s">
        <v>21</v>
      </c>
      <c r="L5" s="196" t="s">
        <v>22</v>
      </c>
      <c r="M5" s="229"/>
      <c r="N5" s="226"/>
    </row>
    <row r="6" spans="1:14" x14ac:dyDescent="0.25">
      <c r="A6" s="195"/>
      <c r="B6" s="195"/>
      <c r="C6" s="195"/>
      <c r="D6" s="195"/>
      <c r="E6" s="195"/>
      <c r="F6" s="195"/>
      <c r="G6" s="195"/>
      <c r="H6" s="195"/>
      <c r="I6" s="195"/>
      <c r="J6" s="195" t="s">
        <v>23</v>
      </c>
      <c r="K6" s="195" t="s">
        <v>24</v>
      </c>
      <c r="L6" s="195" t="s">
        <v>24</v>
      </c>
      <c r="M6" s="195"/>
      <c r="N6" s="3"/>
    </row>
    <row r="7" spans="1:14" x14ac:dyDescent="0.25">
      <c r="A7" s="195">
        <v>1</v>
      </c>
      <c r="B7" s="195">
        <v>2</v>
      </c>
      <c r="C7" s="195"/>
      <c r="D7" s="195">
        <v>3</v>
      </c>
      <c r="E7" s="195">
        <v>4</v>
      </c>
      <c r="F7" s="195">
        <v>5</v>
      </c>
      <c r="G7" s="195">
        <v>6</v>
      </c>
      <c r="H7" s="195">
        <v>7</v>
      </c>
      <c r="I7" s="195">
        <v>8</v>
      </c>
      <c r="J7" s="195">
        <v>9</v>
      </c>
      <c r="K7" s="195">
        <v>10</v>
      </c>
      <c r="L7" s="195">
        <v>11</v>
      </c>
      <c r="M7" s="195">
        <v>12</v>
      </c>
      <c r="N7" s="3">
        <v>13</v>
      </c>
    </row>
    <row r="8" spans="1:14" x14ac:dyDescent="0.25">
      <c r="A8" s="195">
        <v>1</v>
      </c>
      <c r="B8" s="198" t="s">
        <v>28</v>
      </c>
      <c r="C8" s="137">
        <v>41518</v>
      </c>
      <c r="D8" s="197">
        <v>253.53</v>
      </c>
      <c r="E8" s="197">
        <v>54.61</v>
      </c>
      <c r="F8" s="197">
        <v>41.05</v>
      </c>
      <c r="G8" s="197">
        <v>90.28</v>
      </c>
      <c r="H8" s="197">
        <v>36.21</v>
      </c>
      <c r="I8" s="197">
        <f t="shared" ref="I8" si="0">G8+H8</f>
        <v>126.49000000000001</v>
      </c>
      <c r="J8" s="197">
        <v>2.68</v>
      </c>
      <c r="K8" s="197">
        <v>11.35</v>
      </c>
      <c r="L8" s="197">
        <v>115.14</v>
      </c>
      <c r="M8" s="197">
        <v>126.49</v>
      </c>
      <c r="N8" s="7">
        <f t="shared" ref="N8" si="1">M8/I8</f>
        <v>0.99999999999999989</v>
      </c>
    </row>
    <row r="9" spans="1:14" x14ac:dyDescent="0.25">
      <c r="A9" s="17"/>
      <c r="B9" s="18" t="s">
        <v>52</v>
      </c>
      <c r="C9" s="18"/>
      <c r="D9" s="19">
        <f t="shared" ref="D9:M9" si="2">SUM(D8:D8)</f>
        <v>253.53</v>
      </c>
      <c r="E9" s="19">
        <f t="shared" si="2"/>
        <v>54.61</v>
      </c>
      <c r="F9" s="19">
        <f t="shared" si="2"/>
        <v>41.05</v>
      </c>
      <c r="G9" s="19">
        <f t="shared" si="2"/>
        <v>90.28</v>
      </c>
      <c r="H9" s="19">
        <f t="shared" si="2"/>
        <v>36.21</v>
      </c>
      <c r="I9" s="19">
        <f t="shared" si="2"/>
        <v>126.49000000000001</v>
      </c>
      <c r="J9" s="19">
        <f t="shared" si="2"/>
        <v>2.68</v>
      </c>
      <c r="K9" s="19">
        <f t="shared" si="2"/>
        <v>11.35</v>
      </c>
      <c r="L9" s="19">
        <f t="shared" si="2"/>
        <v>115.14</v>
      </c>
      <c r="M9" s="19">
        <f t="shared" si="2"/>
        <v>126.49</v>
      </c>
      <c r="N9" s="8"/>
    </row>
  </sheetData>
  <mergeCells count="16">
    <mergeCell ref="N4:N5"/>
    <mergeCell ref="A1:N1"/>
    <mergeCell ref="A2:A5"/>
    <mergeCell ref="B2:B5"/>
    <mergeCell ref="C2:C5"/>
    <mergeCell ref="D2:D5"/>
    <mergeCell ref="E2:F3"/>
    <mergeCell ref="G2:I3"/>
    <mergeCell ref="J2:N3"/>
    <mergeCell ref="E4:E5"/>
    <mergeCell ref="F4:F5"/>
    <mergeCell ref="G4:G5"/>
    <mergeCell ref="H4:H5"/>
    <mergeCell ref="I4:I5"/>
    <mergeCell ref="J4:K4"/>
    <mergeCell ref="M4:M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C3" sqref="C3"/>
    </sheetView>
  </sheetViews>
  <sheetFormatPr defaultRowHeight="15" x14ac:dyDescent="0.25"/>
  <cols>
    <col min="2" max="2" width="33.5703125" customWidth="1"/>
    <col min="3" max="3" width="29" customWidth="1"/>
  </cols>
  <sheetData>
    <row r="3" spans="1:3" ht="54" customHeight="1" x14ac:dyDescent="0.25">
      <c r="A3" s="189" t="s">
        <v>151</v>
      </c>
      <c r="B3" s="189" t="s">
        <v>142</v>
      </c>
      <c r="C3" s="189" t="s">
        <v>174</v>
      </c>
    </row>
    <row r="4" spans="1:3" ht="18.75" x14ac:dyDescent="0.25">
      <c r="A4" s="190">
        <v>1</v>
      </c>
      <c r="B4" s="191" t="s">
        <v>156</v>
      </c>
      <c r="C4" s="27">
        <v>66.099999999999994</v>
      </c>
    </row>
    <row r="5" spans="1:3" ht="18.75" x14ac:dyDescent="0.25">
      <c r="A5" s="190">
        <v>2</v>
      </c>
      <c r="B5" s="191" t="s">
        <v>27</v>
      </c>
      <c r="C5" s="27">
        <v>32.39</v>
      </c>
    </row>
    <row r="6" spans="1:3" ht="18.75" x14ac:dyDescent="0.25">
      <c r="A6" s="190">
        <v>3</v>
      </c>
      <c r="B6" s="191" t="s">
        <v>28</v>
      </c>
      <c r="C6" s="27">
        <v>126.49</v>
      </c>
    </row>
    <row r="7" spans="1:3" ht="18.75" x14ac:dyDescent="0.25">
      <c r="A7" s="190">
        <v>4</v>
      </c>
      <c r="B7" s="191" t="s">
        <v>29</v>
      </c>
      <c r="C7" s="27">
        <v>26.78</v>
      </c>
    </row>
    <row r="8" spans="1:3" ht="18.75" x14ac:dyDescent="0.25">
      <c r="A8" s="190">
        <v>5</v>
      </c>
      <c r="B8" s="191" t="s">
        <v>30</v>
      </c>
      <c r="C8" s="27">
        <v>3.76</v>
      </c>
    </row>
    <row r="9" spans="1:3" ht="18.75" x14ac:dyDescent="0.25">
      <c r="A9" s="190">
        <v>6</v>
      </c>
      <c r="B9" s="191" t="s">
        <v>31</v>
      </c>
      <c r="C9" s="27">
        <v>4.17</v>
      </c>
    </row>
    <row r="10" spans="1:3" ht="18.75" x14ac:dyDescent="0.25">
      <c r="A10" s="190">
        <v>7</v>
      </c>
      <c r="B10" s="191" t="s">
        <v>32</v>
      </c>
      <c r="C10" s="27">
        <v>7</v>
      </c>
    </row>
    <row r="11" spans="1:3" ht="18.75" x14ac:dyDescent="0.25">
      <c r="A11" s="190">
        <v>8</v>
      </c>
      <c r="B11" s="191" t="s">
        <v>33</v>
      </c>
      <c r="C11" s="27">
        <v>1.41</v>
      </c>
    </row>
    <row r="12" spans="1:3" ht="18.75" x14ac:dyDescent="0.25">
      <c r="A12" s="190">
        <v>9</v>
      </c>
      <c r="B12" s="191" t="s">
        <v>34</v>
      </c>
      <c r="C12" s="27">
        <v>446.62</v>
      </c>
    </row>
    <row r="13" spans="1:3" ht="18.75" x14ac:dyDescent="0.25">
      <c r="A13" s="190">
        <v>10</v>
      </c>
      <c r="B13" s="191" t="s">
        <v>41</v>
      </c>
      <c r="C13" s="27">
        <v>0.2</v>
      </c>
    </row>
    <row r="14" spans="1:3" ht="18.75" x14ac:dyDescent="0.25">
      <c r="A14" s="192">
        <v>11</v>
      </c>
      <c r="B14" s="193" t="s">
        <v>25</v>
      </c>
      <c r="C14" s="27">
        <v>7.6</v>
      </c>
    </row>
    <row r="15" spans="1:3" ht="18.75" x14ac:dyDescent="0.25">
      <c r="A15" s="27"/>
      <c r="B15" s="193" t="s">
        <v>19</v>
      </c>
      <c r="C15" s="27">
        <f>SUM(C4:C14)</f>
        <v>722.5200000000001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C10" sqref="C10:L10"/>
    </sheetView>
  </sheetViews>
  <sheetFormatPr defaultRowHeight="15" x14ac:dyDescent="0.25"/>
  <cols>
    <col min="1" max="1" width="3.28515625" customWidth="1"/>
    <col min="3" max="3" width="7.85546875" customWidth="1"/>
    <col min="4" max="4" width="5.5703125" hidden="1" customWidth="1"/>
    <col min="5" max="5" width="6.5703125" hidden="1" customWidth="1"/>
    <col min="6" max="6" width="7" customWidth="1"/>
    <col min="7" max="7" width="6.5703125" customWidth="1"/>
    <col min="8" max="8" width="6.28515625" customWidth="1"/>
    <col min="9" max="9" width="6.7109375" customWidth="1"/>
    <col min="10" max="10" width="6.5703125" customWidth="1"/>
    <col min="11" max="11" width="6.28515625" customWidth="1"/>
    <col min="12" max="12" width="6.5703125" customWidth="1"/>
    <col min="13" max="13" width="7.28515625" customWidth="1"/>
    <col min="14" max="14" width="5.42578125" hidden="1" customWidth="1"/>
    <col min="15" max="15" width="4.85546875" hidden="1" customWidth="1"/>
    <col min="16" max="16" width="5" hidden="1" customWidth="1"/>
    <col min="17" max="17" width="6.28515625" hidden="1" customWidth="1"/>
    <col min="18" max="18" width="4.85546875" hidden="1" customWidth="1"/>
    <col min="19" max="19" width="5.85546875" hidden="1" customWidth="1"/>
  </cols>
  <sheetData>
    <row r="1" spans="1:19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</row>
    <row r="2" spans="1:19" x14ac:dyDescent="0.25">
      <c r="A2" s="228" t="s">
        <v>65</v>
      </c>
      <c r="B2" s="230" t="s">
        <v>1</v>
      </c>
      <c r="C2" s="236" t="s">
        <v>2</v>
      </c>
      <c r="D2" s="236" t="s">
        <v>3</v>
      </c>
      <c r="E2" s="236"/>
      <c r="F2" s="228" t="s">
        <v>4</v>
      </c>
      <c r="G2" s="229"/>
      <c r="H2" s="229"/>
      <c r="I2" s="228" t="s">
        <v>5</v>
      </c>
      <c r="J2" s="229"/>
      <c r="K2" s="229"/>
      <c r="L2" s="229"/>
      <c r="M2" s="229"/>
      <c r="N2" s="226" t="s">
        <v>6</v>
      </c>
      <c r="O2" s="226"/>
      <c r="P2" s="226"/>
      <c r="Q2" s="226" t="s">
        <v>7</v>
      </c>
      <c r="R2" s="226"/>
      <c r="S2" s="226"/>
    </row>
    <row r="3" spans="1:19" ht="21" customHeight="1" x14ac:dyDescent="0.25">
      <c r="A3" s="229"/>
      <c r="B3" s="231"/>
      <c r="C3" s="236"/>
      <c r="D3" s="236"/>
      <c r="E3" s="236"/>
      <c r="F3" s="229"/>
      <c r="G3" s="229"/>
      <c r="H3" s="229"/>
      <c r="I3" s="229"/>
      <c r="J3" s="229"/>
      <c r="K3" s="229"/>
      <c r="L3" s="229"/>
      <c r="M3" s="229"/>
      <c r="N3" s="226"/>
      <c r="O3" s="226"/>
      <c r="P3" s="226"/>
      <c r="Q3" s="226"/>
      <c r="R3" s="226"/>
      <c r="S3" s="226"/>
    </row>
    <row r="4" spans="1:19" ht="33" x14ac:dyDescent="0.25">
      <c r="A4" s="229"/>
      <c r="B4" s="231"/>
      <c r="C4" s="236"/>
      <c r="D4" s="236" t="s">
        <v>8</v>
      </c>
      <c r="E4" s="236" t="s">
        <v>9</v>
      </c>
      <c r="F4" s="236" t="s">
        <v>10</v>
      </c>
      <c r="G4" s="236" t="s">
        <v>11</v>
      </c>
      <c r="H4" s="229" t="s">
        <v>12</v>
      </c>
      <c r="I4" s="237" t="s">
        <v>13</v>
      </c>
      <c r="J4" s="238"/>
      <c r="K4" s="1" t="s">
        <v>14</v>
      </c>
      <c r="L4" s="228" t="s">
        <v>15</v>
      </c>
      <c r="M4" s="225" t="s">
        <v>16</v>
      </c>
      <c r="N4" s="241" t="s">
        <v>17</v>
      </c>
      <c r="O4" s="241" t="s">
        <v>18</v>
      </c>
      <c r="P4" s="241" t="s">
        <v>19</v>
      </c>
      <c r="Q4" s="241" t="s">
        <v>17</v>
      </c>
      <c r="R4" s="241" t="s">
        <v>18</v>
      </c>
      <c r="S4" s="241" t="s">
        <v>19</v>
      </c>
    </row>
    <row r="5" spans="1:19" ht="66" x14ac:dyDescent="0.25">
      <c r="A5" s="229"/>
      <c r="B5" s="232"/>
      <c r="C5" s="236"/>
      <c r="D5" s="236"/>
      <c r="E5" s="236"/>
      <c r="F5" s="236"/>
      <c r="G5" s="236"/>
      <c r="H5" s="229"/>
      <c r="I5" s="1" t="s">
        <v>20</v>
      </c>
      <c r="J5" s="1" t="s">
        <v>21</v>
      </c>
      <c r="K5" s="1" t="s">
        <v>22</v>
      </c>
      <c r="L5" s="229"/>
      <c r="M5" s="226"/>
      <c r="N5" s="242"/>
      <c r="O5" s="242"/>
      <c r="P5" s="242"/>
      <c r="Q5" s="242"/>
      <c r="R5" s="242"/>
      <c r="S5" s="242"/>
    </row>
    <row r="6" spans="1:19" ht="22.5" x14ac:dyDescent="0.25">
      <c r="A6" s="2"/>
      <c r="B6" s="2"/>
      <c r="C6" s="2"/>
      <c r="D6" s="2"/>
      <c r="E6" s="2"/>
      <c r="F6" s="2"/>
      <c r="G6" s="2"/>
      <c r="H6" s="2"/>
      <c r="I6" s="2" t="s">
        <v>23</v>
      </c>
      <c r="J6" s="2" t="s">
        <v>24</v>
      </c>
      <c r="K6" s="2" t="s">
        <v>24</v>
      </c>
      <c r="L6" s="2"/>
      <c r="M6" s="3"/>
      <c r="N6" s="4"/>
      <c r="O6" s="4"/>
      <c r="P6" s="4"/>
      <c r="Q6" s="4"/>
      <c r="R6" s="4"/>
      <c r="S6" s="4"/>
    </row>
    <row r="7" spans="1:19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3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</row>
    <row r="8" spans="1:19" ht="22.5" x14ac:dyDescent="0.25">
      <c r="A8" s="2">
        <v>1</v>
      </c>
      <c r="B8" s="12" t="s">
        <v>47</v>
      </c>
      <c r="C8" s="13">
        <v>493.77</v>
      </c>
      <c r="D8" s="13">
        <v>60.96</v>
      </c>
      <c r="E8" s="13">
        <v>41.14</v>
      </c>
      <c r="F8" s="13">
        <v>200.2</v>
      </c>
      <c r="G8" s="13">
        <v>68.03</v>
      </c>
      <c r="H8" s="13">
        <f t="shared" ref="H8:H34" si="0">F8+G8</f>
        <v>268.23</v>
      </c>
      <c r="I8" s="16">
        <v>9.08</v>
      </c>
      <c r="J8" s="16">
        <v>23.51</v>
      </c>
      <c r="K8" s="16">
        <v>244.7</v>
      </c>
      <c r="L8" s="16">
        <f t="shared" ref="L8:L15" si="1">J8+K8</f>
        <v>268.20999999999998</v>
      </c>
      <c r="M8" s="14">
        <f t="shared" ref="M8:M34" si="2">L8/H8</f>
        <v>0.99992543712485538</v>
      </c>
      <c r="N8" s="8">
        <v>55.27</v>
      </c>
      <c r="O8" s="8">
        <v>0</v>
      </c>
      <c r="P8" s="8">
        <f>O8+N8</f>
        <v>55.27</v>
      </c>
      <c r="Q8" s="8">
        <f>4.57*12</f>
        <v>54.84</v>
      </c>
      <c r="R8" s="8"/>
      <c r="S8" s="8"/>
    </row>
    <row r="9" spans="1:19" x14ac:dyDescent="0.25">
      <c r="A9" s="2">
        <v>2</v>
      </c>
      <c r="B9" s="5" t="s">
        <v>45</v>
      </c>
      <c r="C9" s="6">
        <v>311.69</v>
      </c>
      <c r="D9" s="6">
        <v>84.17</v>
      </c>
      <c r="E9" s="6">
        <v>60.35</v>
      </c>
      <c r="F9" s="6">
        <v>225.41</v>
      </c>
      <c r="G9" s="6">
        <v>26.49</v>
      </c>
      <c r="H9" s="9">
        <f t="shared" si="0"/>
        <v>251.9</v>
      </c>
      <c r="I9" s="9">
        <v>7</v>
      </c>
      <c r="J9" s="6">
        <v>29.14</v>
      </c>
      <c r="K9" s="6">
        <v>211.45</v>
      </c>
      <c r="L9" s="6">
        <f t="shared" si="1"/>
        <v>240.58999999999997</v>
      </c>
      <c r="M9" s="7">
        <f t="shared" si="2"/>
        <v>0.95510123064708208</v>
      </c>
      <c r="N9" s="8">
        <v>12.9</v>
      </c>
      <c r="O9" s="8">
        <v>0</v>
      </c>
      <c r="P9" s="8">
        <f t="shared" ref="P9:P35" si="3">O9+N9</f>
        <v>12.9</v>
      </c>
      <c r="Q9" s="8">
        <f>1.15*12</f>
        <v>13.799999999999999</v>
      </c>
      <c r="R9" s="8"/>
      <c r="S9" s="8"/>
    </row>
    <row r="10" spans="1:19" x14ac:dyDescent="0.25">
      <c r="A10" s="2">
        <v>3</v>
      </c>
      <c r="B10" s="5" t="s">
        <v>25</v>
      </c>
      <c r="C10" s="6">
        <v>1038.05</v>
      </c>
      <c r="D10" s="6">
        <v>85.12</v>
      </c>
      <c r="E10" s="6">
        <v>74.53</v>
      </c>
      <c r="F10" s="6">
        <v>783.74</v>
      </c>
      <c r="G10" s="6">
        <v>87.42</v>
      </c>
      <c r="H10" s="6">
        <f t="shared" si="0"/>
        <v>871.16</v>
      </c>
      <c r="I10" s="6">
        <v>25.01</v>
      </c>
      <c r="J10" s="6">
        <v>116.55</v>
      </c>
      <c r="K10" s="6">
        <f>644.08+73.78+22.71</f>
        <v>740.57</v>
      </c>
      <c r="L10" s="6">
        <f t="shared" si="1"/>
        <v>857.12</v>
      </c>
      <c r="M10" s="7">
        <f t="shared" si="2"/>
        <v>0.98388355755544332</v>
      </c>
      <c r="N10" s="8">
        <v>4.55</v>
      </c>
      <c r="O10" s="8">
        <v>1.17</v>
      </c>
      <c r="P10" s="8">
        <f t="shared" si="3"/>
        <v>5.72</v>
      </c>
      <c r="Q10" s="8">
        <f>0.37*12</f>
        <v>4.4399999999999995</v>
      </c>
      <c r="R10" s="8"/>
      <c r="S10" s="8"/>
    </row>
    <row r="11" spans="1:19" x14ac:dyDescent="0.25">
      <c r="A11" s="2">
        <v>4</v>
      </c>
      <c r="B11" s="5" t="s">
        <v>41</v>
      </c>
      <c r="C11" s="6">
        <v>10.55</v>
      </c>
      <c r="D11" s="6">
        <v>38.54</v>
      </c>
      <c r="E11" s="6">
        <v>47.26</v>
      </c>
      <c r="F11" s="6">
        <v>0.11</v>
      </c>
      <c r="G11" s="6">
        <v>4.8499999999999996</v>
      </c>
      <c r="H11" s="6">
        <f t="shared" si="0"/>
        <v>4.96</v>
      </c>
      <c r="I11" s="6">
        <v>5.5999999999999995E-4</v>
      </c>
      <c r="J11" s="6">
        <v>3.0000000000000001E-3</v>
      </c>
      <c r="K11" s="6">
        <v>1.8169999999999999</v>
      </c>
      <c r="L11" s="6">
        <f t="shared" si="1"/>
        <v>1.8199999999999998</v>
      </c>
      <c r="M11" s="7">
        <f t="shared" si="2"/>
        <v>0.36693548387096769</v>
      </c>
      <c r="N11" s="8">
        <v>7.95</v>
      </c>
      <c r="O11" s="8">
        <v>0</v>
      </c>
      <c r="P11" s="8">
        <f t="shared" si="3"/>
        <v>7.95</v>
      </c>
      <c r="Q11" s="8">
        <f>0.66*12</f>
        <v>7.92</v>
      </c>
      <c r="R11" s="8"/>
      <c r="S11" s="8"/>
    </row>
    <row r="12" spans="1:19" ht="22.5" x14ac:dyDescent="0.25">
      <c r="A12" s="2">
        <v>5</v>
      </c>
      <c r="B12" s="5" t="s">
        <v>26</v>
      </c>
      <c r="C12" s="6">
        <v>255.4</v>
      </c>
      <c r="D12" s="6">
        <v>84.25</v>
      </c>
      <c r="E12" s="6">
        <v>59.98</v>
      </c>
      <c r="F12" s="6">
        <v>165.16</v>
      </c>
      <c r="G12" s="6">
        <v>35.61</v>
      </c>
      <c r="H12" s="6">
        <f t="shared" si="0"/>
        <v>200.76999999999998</v>
      </c>
      <c r="I12" s="6">
        <v>7.19</v>
      </c>
      <c r="J12" s="6">
        <v>20.420000000000002</v>
      </c>
      <c r="K12" s="6">
        <v>180.35</v>
      </c>
      <c r="L12" s="6">
        <f t="shared" si="1"/>
        <v>200.76999999999998</v>
      </c>
      <c r="M12" s="7">
        <f t="shared" si="2"/>
        <v>1</v>
      </c>
      <c r="N12" s="10">
        <v>2.44</v>
      </c>
      <c r="O12" s="10">
        <v>2.63</v>
      </c>
      <c r="P12" s="8">
        <f t="shared" si="3"/>
        <v>5.07</v>
      </c>
      <c r="Q12" s="8">
        <f>0.15*12</f>
        <v>1.7999999999999998</v>
      </c>
      <c r="R12" s="8">
        <f>0.26*12</f>
        <v>3.12</v>
      </c>
      <c r="S12" s="8"/>
    </row>
    <row r="13" spans="1:19" ht="22.5" x14ac:dyDescent="0.25">
      <c r="A13" s="2">
        <v>6</v>
      </c>
      <c r="B13" s="5" t="s">
        <v>43</v>
      </c>
      <c r="C13" s="6">
        <v>2.4300000000000002</v>
      </c>
      <c r="D13" s="6">
        <v>26.66</v>
      </c>
      <c r="E13" s="6">
        <v>56.47</v>
      </c>
      <c r="F13" s="6">
        <v>0.16</v>
      </c>
      <c r="G13" s="6">
        <v>1.03</v>
      </c>
      <c r="H13" s="6">
        <f t="shared" si="0"/>
        <v>1.19</v>
      </c>
      <c r="I13" s="6">
        <v>0.01</v>
      </c>
      <c r="J13" s="6">
        <v>0.05</v>
      </c>
      <c r="K13" s="6">
        <v>0.92</v>
      </c>
      <c r="L13" s="6">
        <f t="shared" si="1"/>
        <v>0.97000000000000008</v>
      </c>
      <c r="M13" s="7">
        <f t="shared" si="2"/>
        <v>0.81512605042016817</v>
      </c>
      <c r="N13" s="8">
        <v>25.55</v>
      </c>
      <c r="O13" s="8">
        <v>0</v>
      </c>
      <c r="P13" s="8">
        <f t="shared" si="3"/>
        <v>25.55</v>
      </c>
      <c r="Q13" s="8">
        <f>2.17*12</f>
        <v>26.04</v>
      </c>
      <c r="R13" s="8"/>
      <c r="S13" s="8"/>
    </row>
    <row r="14" spans="1:19" x14ac:dyDescent="0.25">
      <c r="A14" s="2">
        <v>7</v>
      </c>
      <c r="B14" s="5" t="s">
        <v>27</v>
      </c>
      <c r="C14" s="6">
        <v>167.53</v>
      </c>
      <c r="D14" s="6">
        <v>37.69</v>
      </c>
      <c r="E14" s="6">
        <v>43.59</v>
      </c>
      <c r="F14" s="6">
        <v>1.58</v>
      </c>
      <c r="G14" s="6">
        <v>71.2</v>
      </c>
      <c r="H14" s="6">
        <f t="shared" si="0"/>
        <v>72.78</v>
      </c>
      <c r="I14" s="6">
        <v>0.78</v>
      </c>
      <c r="J14" s="6">
        <v>2.92</v>
      </c>
      <c r="K14" s="9">
        <v>69.72</v>
      </c>
      <c r="L14" s="9">
        <f t="shared" si="1"/>
        <v>72.64</v>
      </c>
      <c r="M14" s="7">
        <f t="shared" si="2"/>
        <v>0.99807639461390496</v>
      </c>
      <c r="N14" s="8">
        <v>34.68</v>
      </c>
      <c r="O14" s="8">
        <v>0</v>
      </c>
      <c r="P14" s="8">
        <f t="shared" si="3"/>
        <v>34.68</v>
      </c>
      <c r="Q14" s="8">
        <f>2.8*12</f>
        <v>33.599999999999994</v>
      </c>
      <c r="R14" s="8"/>
      <c r="S14" s="8"/>
    </row>
    <row r="15" spans="1:19" x14ac:dyDescent="0.25">
      <c r="A15" s="2">
        <v>8</v>
      </c>
      <c r="B15" s="5" t="s">
        <v>46</v>
      </c>
      <c r="C15" s="6">
        <v>14.58</v>
      </c>
      <c r="D15" s="6">
        <v>42.24</v>
      </c>
      <c r="E15" s="6">
        <v>33.020000000000003</v>
      </c>
      <c r="F15" s="6">
        <v>2.33</v>
      </c>
      <c r="G15" s="6">
        <v>2.99</v>
      </c>
      <c r="H15" s="6">
        <f t="shared" si="0"/>
        <v>5.32</v>
      </c>
      <c r="I15" s="9">
        <v>0.14785000000000001</v>
      </c>
      <c r="J15" s="9">
        <v>0.57999999999999996</v>
      </c>
      <c r="K15" s="9">
        <v>4.53</v>
      </c>
      <c r="L15" s="9">
        <f t="shared" si="1"/>
        <v>5.1100000000000003</v>
      </c>
      <c r="M15" s="7">
        <f t="shared" si="2"/>
        <v>0.96052631578947367</v>
      </c>
      <c r="N15" s="8">
        <v>45.01</v>
      </c>
      <c r="O15" s="8">
        <v>0</v>
      </c>
      <c r="P15" s="8">
        <f t="shared" si="3"/>
        <v>45.01</v>
      </c>
      <c r="Q15" s="8">
        <f>3.83*12</f>
        <v>45.96</v>
      </c>
      <c r="R15" s="8"/>
      <c r="S15" s="8"/>
    </row>
    <row r="16" spans="1:19" x14ac:dyDescent="0.25">
      <c r="A16" s="2">
        <v>9</v>
      </c>
      <c r="B16" s="5" t="s">
        <v>28</v>
      </c>
      <c r="C16" s="6">
        <v>253.53</v>
      </c>
      <c r="D16" s="6">
        <v>54.61</v>
      </c>
      <c r="E16" s="6">
        <v>41.05</v>
      </c>
      <c r="F16" s="6">
        <v>90.28</v>
      </c>
      <c r="G16" s="6">
        <v>36.21</v>
      </c>
      <c r="H16" s="6">
        <f t="shared" si="0"/>
        <v>126.49000000000001</v>
      </c>
      <c r="I16" s="6">
        <v>2.68</v>
      </c>
      <c r="J16" s="6">
        <v>11.35</v>
      </c>
      <c r="K16" s="6">
        <v>115.14</v>
      </c>
      <c r="L16" s="6">
        <v>126.49</v>
      </c>
      <c r="M16" s="7">
        <f t="shared" si="2"/>
        <v>0.99999999999999989</v>
      </c>
      <c r="N16" s="8">
        <v>8.6999999999999993</v>
      </c>
      <c r="O16" s="8">
        <v>0</v>
      </c>
      <c r="P16" s="8">
        <f t="shared" si="3"/>
        <v>8.6999999999999993</v>
      </c>
      <c r="Q16" s="8">
        <f>0.72*12</f>
        <v>8.64</v>
      </c>
      <c r="R16" s="8"/>
      <c r="S16" s="8"/>
    </row>
    <row r="17" spans="1:21" ht="22.5" x14ac:dyDescent="0.25">
      <c r="A17" s="2">
        <v>10</v>
      </c>
      <c r="B17" s="5" t="s">
        <v>29</v>
      </c>
      <c r="C17" s="6">
        <v>68.569999999999993</v>
      </c>
      <c r="D17" s="6">
        <v>56.23</v>
      </c>
      <c r="E17" s="6">
        <v>30.99</v>
      </c>
      <c r="F17" s="6">
        <v>34.68</v>
      </c>
      <c r="G17" s="6">
        <v>2.14</v>
      </c>
      <c r="H17" s="6">
        <f t="shared" si="0"/>
        <v>36.82</v>
      </c>
      <c r="I17" s="6">
        <v>1.97</v>
      </c>
      <c r="J17" s="6">
        <v>9.57</v>
      </c>
      <c r="K17" s="6">
        <v>17.21</v>
      </c>
      <c r="L17" s="6">
        <f t="shared" ref="L17:L33" si="4">J17+K17</f>
        <v>26.78</v>
      </c>
      <c r="M17" s="7">
        <f t="shared" si="2"/>
        <v>0.72732210755024451</v>
      </c>
      <c r="N17" s="8">
        <v>27.91</v>
      </c>
      <c r="O17" s="8">
        <v>0</v>
      </c>
      <c r="P17" s="8">
        <f t="shared" si="3"/>
        <v>27.91</v>
      </c>
      <c r="Q17" s="8">
        <f>2.32*12</f>
        <v>27.839999999999996</v>
      </c>
      <c r="R17" s="8"/>
      <c r="S17" s="8"/>
    </row>
    <row r="18" spans="1:21" ht="22.5" x14ac:dyDescent="0.25">
      <c r="A18" s="36">
        <v>11</v>
      </c>
      <c r="B18" s="5" t="s">
        <v>82</v>
      </c>
      <c r="C18" s="6">
        <v>125.49</v>
      </c>
      <c r="D18" s="6"/>
      <c r="E18" s="6"/>
      <c r="F18" s="6">
        <v>58.05</v>
      </c>
      <c r="G18" s="6">
        <v>16.079999999999998</v>
      </c>
      <c r="H18" s="6">
        <f t="shared" si="0"/>
        <v>74.13</v>
      </c>
      <c r="I18" s="6">
        <v>2.0499999999999998</v>
      </c>
      <c r="J18" s="6">
        <v>10.078580000000001</v>
      </c>
      <c r="K18" s="6">
        <v>53.830680000000001</v>
      </c>
      <c r="L18" s="6">
        <f t="shared" si="4"/>
        <v>63.909260000000003</v>
      </c>
      <c r="M18" s="7">
        <f t="shared" si="2"/>
        <v>0.86212410629974379</v>
      </c>
      <c r="N18" s="8"/>
      <c r="O18" s="8"/>
      <c r="P18" s="8"/>
      <c r="Q18" s="8"/>
      <c r="R18" s="8"/>
      <c r="S18" s="8"/>
    </row>
    <row r="19" spans="1:21" x14ac:dyDescent="0.25">
      <c r="A19" s="36">
        <v>12</v>
      </c>
      <c r="B19" s="5" t="s">
        <v>39</v>
      </c>
      <c r="C19" s="11">
        <v>329.66237999999998</v>
      </c>
      <c r="D19" s="11">
        <v>86.48</v>
      </c>
      <c r="E19" s="11">
        <v>60.199999999999996</v>
      </c>
      <c r="F19" s="9">
        <v>216.51950900800003</v>
      </c>
      <c r="G19" s="9">
        <v>47.734337839999988</v>
      </c>
      <c r="H19" s="9">
        <f t="shared" si="0"/>
        <v>264.25384684800002</v>
      </c>
      <c r="I19" s="6">
        <v>9.18</v>
      </c>
      <c r="J19" s="6">
        <v>37.380000000000003</v>
      </c>
      <c r="K19" s="6">
        <v>196.03</v>
      </c>
      <c r="L19" s="6">
        <f t="shared" si="4"/>
        <v>233.41</v>
      </c>
      <c r="M19" s="7">
        <f t="shared" si="2"/>
        <v>0.88327947836558252</v>
      </c>
      <c r="N19" s="8">
        <v>1.63</v>
      </c>
      <c r="O19" s="8">
        <v>1.07</v>
      </c>
      <c r="P19" s="8">
        <f t="shared" si="3"/>
        <v>2.7</v>
      </c>
      <c r="Q19" s="8">
        <f>0.12*12</f>
        <v>1.44</v>
      </c>
      <c r="R19" s="8">
        <f>0.1*12</f>
        <v>1.2000000000000002</v>
      </c>
      <c r="S19" s="8"/>
    </row>
    <row r="20" spans="1:21" x14ac:dyDescent="0.25">
      <c r="A20" s="36">
        <v>13</v>
      </c>
      <c r="B20" s="5" t="s">
        <v>30</v>
      </c>
      <c r="C20" s="6">
        <v>611.30999999999995</v>
      </c>
      <c r="D20" s="6">
        <v>76.040000000000006</v>
      </c>
      <c r="E20" s="6">
        <v>49.36</v>
      </c>
      <c r="F20" s="6">
        <v>285.55</v>
      </c>
      <c r="G20" s="6">
        <v>116.38</v>
      </c>
      <c r="H20" s="6">
        <f t="shared" si="0"/>
        <v>401.93</v>
      </c>
      <c r="I20" s="6">
        <v>10.97</v>
      </c>
      <c r="J20" s="6">
        <v>43.91</v>
      </c>
      <c r="K20" s="6">
        <v>358.02</v>
      </c>
      <c r="L20" s="6">
        <f t="shared" si="4"/>
        <v>401.92999999999995</v>
      </c>
      <c r="M20" s="7">
        <f t="shared" si="2"/>
        <v>0.99999999999999989</v>
      </c>
      <c r="N20" s="10">
        <v>38.49</v>
      </c>
      <c r="O20" s="10">
        <v>0</v>
      </c>
      <c r="P20" s="10">
        <f t="shared" si="3"/>
        <v>38.49</v>
      </c>
      <c r="Q20" s="10">
        <v>30.109000000000002</v>
      </c>
      <c r="R20" s="8">
        <v>0</v>
      </c>
      <c r="S20" s="8">
        <f>Q20+R20</f>
        <v>30.109000000000002</v>
      </c>
    </row>
    <row r="21" spans="1:21" ht="22.5" x14ac:dyDescent="0.25">
      <c r="A21" s="36">
        <v>14</v>
      </c>
      <c r="B21" s="5" t="s">
        <v>37</v>
      </c>
      <c r="C21" s="6">
        <v>0.64</v>
      </c>
      <c r="D21" s="9">
        <v>35.299999999999997</v>
      </c>
      <c r="E21" s="6">
        <v>33.56</v>
      </c>
      <c r="F21" s="6">
        <v>0.05</v>
      </c>
      <c r="G21" s="6">
        <v>0.17</v>
      </c>
      <c r="H21" s="6">
        <f t="shared" si="0"/>
        <v>0.22000000000000003</v>
      </c>
      <c r="I21" s="6">
        <v>0.01</v>
      </c>
      <c r="J21" s="6">
        <v>0.04</v>
      </c>
      <c r="K21" s="6">
        <v>0.18</v>
      </c>
      <c r="L21" s="6">
        <f t="shared" si="4"/>
        <v>0.22</v>
      </c>
      <c r="M21" s="7">
        <f t="shared" si="2"/>
        <v>0.99999999999999989</v>
      </c>
      <c r="N21" s="8">
        <v>0.01</v>
      </c>
      <c r="O21" s="8">
        <v>0.03</v>
      </c>
      <c r="P21" s="8">
        <f t="shared" si="3"/>
        <v>0.04</v>
      </c>
      <c r="Q21" s="8">
        <f>0*12</f>
        <v>0</v>
      </c>
      <c r="R21" s="8"/>
      <c r="S21" s="8"/>
    </row>
    <row r="22" spans="1:21" ht="22.5" x14ac:dyDescent="0.25">
      <c r="A22" s="36">
        <v>15</v>
      </c>
      <c r="B22" s="5" t="s">
        <v>31</v>
      </c>
      <c r="C22" s="6">
        <v>725.98</v>
      </c>
      <c r="D22" s="6">
        <v>80.099999999999994</v>
      </c>
      <c r="E22" s="6">
        <v>62.61</v>
      </c>
      <c r="F22" s="6">
        <v>420.83</v>
      </c>
      <c r="G22" s="6">
        <v>125.59</v>
      </c>
      <c r="H22" s="6">
        <f t="shared" si="0"/>
        <v>546.41999999999996</v>
      </c>
      <c r="I22" s="6">
        <v>15.82</v>
      </c>
      <c r="J22" s="6">
        <v>59.78</v>
      </c>
      <c r="K22" s="6">
        <v>449.74</v>
      </c>
      <c r="L22" s="6">
        <f t="shared" si="4"/>
        <v>509.52</v>
      </c>
      <c r="M22" s="7">
        <f t="shared" si="2"/>
        <v>0.93246952893378721</v>
      </c>
      <c r="N22" s="8">
        <v>3.94</v>
      </c>
      <c r="O22" s="8">
        <v>1.08</v>
      </c>
      <c r="P22" s="8">
        <f t="shared" si="3"/>
        <v>5.0199999999999996</v>
      </c>
      <c r="Q22" s="8">
        <f>0.33*12</f>
        <v>3.96</v>
      </c>
      <c r="R22" s="8">
        <f>0.08*12</f>
        <v>0.96</v>
      </c>
      <c r="S22" s="8"/>
    </row>
    <row r="23" spans="1:21" ht="22.5" x14ac:dyDescent="0.25">
      <c r="A23" s="36">
        <v>16</v>
      </c>
      <c r="B23" s="5" t="s">
        <v>32</v>
      </c>
      <c r="C23" s="6">
        <v>1123.73</v>
      </c>
      <c r="D23" s="6">
        <v>76.319999999999993</v>
      </c>
      <c r="E23" s="6">
        <v>45.34</v>
      </c>
      <c r="F23" s="6">
        <v>469.72</v>
      </c>
      <c r="G23" s="6">
        <v>230.45</v>
      </c>
      <c r="H23" s="6">
        <f t="shared" si="0"/>
        <v>700.17000000000007</v>
      </c>
      <c r="I23" s="6">
        <v>25.05</v>
      </c>
      <c r="J23" s="6">
        <v>108.01</v>
      </c>
      <c r="K23" s="6">
        <v>592.16</v>
      </c>
      <c r="L23" s="6">
        <f t="shared" si="4"/>
        <v>700.17</v>
      </c>
      <c r="M23" s="7">
        <f t="shared" si="2"/>
        <v>0.99999999999999989</v>
      </c>
      <c r="N23" s="8">
        <v>16.95</v>
      </c>
      <c r="O23" s="8">
        <v>0</v>
      </c>
      <c r="P23" s="8">
        <f t="shared" si="3"/>
        <v>16.95</v>
      </c>
      <c r="Q23" s="8">
        <f>1.3*12</f>
        <v>15.600000000000001</v>
      </c>
      <c r="R23" s="8"/>
      <c r="S23" s="8"/>
    </row>
    <row r="24" spans="1:21" x14ac:dyDescent="0.25">
      <c r="A24" s="36">
        <v>17</v>
      </c>
      <c r="B24" s="5" t="s">
        <v>51</v>
      </c>
      <c r="C24" s="6">
        <v>29.64</v>
      </c>
      <c r="D24" s="6"/>
      <c r="E24" s="6"/>
      <c r="F24" s="6">
        <v>18.43</v>
      </c>
      <c r="G24" s="6">
        <v>3.03</v>
      </c>
      <c r="H24" s="6">
        <f t="shared" si="0"/>
        <v>21.46</v>
      </c>
      <c r="I24" s="9">
        <v>0.14943999999999999</v>
      </c>
      <c r="J24" s="9">
        <v>0.84526000000000001</v>
      </c>
      <c r="K24" s="9">
        <v>20.55405</v>
      </c>
      <c r="L24" s="9">
        <f t="shared" si="4"/>
        <v>21.39931</v>
      </c>
      <c r="M24" s="7">
        <f t="shared" si="2"/>
        <v>0.99717194780987883</v>
      </c>
      <c r="N24" s="8">
        <v>12.28</v>
      </c>
      <c r="O24" s="8">
        <v>1.0900000000000001</v>
      </c>
      <c r="P24" s="8">
        <f t="shared" si="3"/>
        <v>13.37</v>
      </c>
      <c r="Q24" s="8">
        <f>1.08*12</f>
        <v>12.96</v>
      </c>
      <c r="R24" s="8"/>
      <c r="S24" s="8"/>
    </row>
    <row r="25" spans="1:21" x14ac:dyDescent="0.25">
      <c r="A25" s="36">
        <v>18</v>
      </c>
      <c r="B25" s="5" t="s">
        <v>44</v>
      </c>
      <c r="C25" s="6">
        <v>419.47</v>
      </c>
      <c r="D25" s="6">
        <v>82.17</v>
      </c>
      <c r="E25" s="6">
        <v>55.77</v>
      </c>
      <c r="F25" s="6">
        <v>287.19</v>
      </c>
      <c r="G25" s="6">
        <v>39.020000000000003</v>
      </c>
      <c r="H25" s="6">
        <f t="shared" si="0"/>
        <v>326.20999999999998</v>
      </c>
      <c r="I25" s="6">
        <v>7.67</v>
      </c>
      <c r="J25" s="6">
        <v>28.86</v>
      </c>
      <c r="K25" s="6">
        <v>269.7</v>
      </c>
      <c r="L25" s="6">
        <f t="shared" si="4"/>
        <v>298.56</v>
      </c>
      <c r="M25" s="7">
        <f t="shared" si="2"/>
        <v>0.91523864994941917</v>
      </c>
      <c r="N25" s="8">
        <v>0.3</v>
      </c>
      <c r="O25" s="8">
        <v>0</v>
      </c>
      <c r="P25" s="8">
        <f t="shared" si="3"/>
        <v>0.3</v>
      </c>
      <c r="Q25" s="8">
        <f>0*12</f>
        <v>0</v>
      </c>
      <c r="R25" s="8"/>
      <c r="S25" s="8"/>
    </row>
    <row r="26" spans="1:21" x14ac:dyDescent="0.25">
      <c r="A26" s="36">
        <v>19</v>
      </c>
      <c r="B26" s="5" t="s">
        <v>42</v>
      </c>
      <c r="C26" s="6">
        <v>12.44</v>
      </c>
      <c r="D26" s="6">
        <v>59.68</v>
      </c>
      <c r="E26" s="6">
        <v>46.94</v>
      </c>
      <c r="F26" s="6">
        <v>2.35</v>
      </c>
      <c r="G26" s="6">
        <v>3.99</v>
      </c>
      <c r="H26" s="6">
        <f t="shared" si="0"/>
        <v>6.34</v>
      </c>
      <c r="I26" s="6">
        <v>0.21</v>
      </c>
      <c r="J26" s="6">
        <v>0.59</v>
      </c>
      <c r="K26" s="6">
        <v>3.97</v>
      </c>
      <c r="L26" s="6">
        <f t="shared" si="4"/>
        <v>4.5600000000000005</v>
      </c>
      <c r="M26" s="7">
        <f t="shared" si="2"/>
        <v>0.71924290220820197</v>
      </c>
      <c r="N26" s="8">
        <v>0.41</v>
      </c>
      <c r="O26" s="8">
        <v>7.0000000000000007E-2</v>
      </c>
      <c r="P26" s="8">
        <f t="shared" si="3"/>
        <v>0.48</v>
      </c>
      <c r="Q26" s="8">
        <f>0*12</f>
        <v>0</v>
      </c>
      <c r="R26" s="8"/>
      <c r="S26" s="8"/>
    </row>
    <row r="27" spans="1:21" x14ac:dyDescent="0.25">
      <c r="A27" s="36">
        <v>20</v>
      </c>
      <c r="B27" s="5" t="s">
        <v>33</v>
      </c>
      <c r="C27" s="6">
        <v>277.04000000000002</v>
      </c>
      <c r="D27" s="6">
        <v>54.79</v>
      </c>
      <c r="E27" s="6">
        <v>44.83</v>
      </c>
      <c r="F27" s="6">
        <v>94.88</v>
      </c>
      <c r="G27" s="6">
        <v>46.57</v>
      </c>
      <c r="H27" s="6">
        <f t="shared" si="0"/>
        <v>141.44999999999999</v>
      </c>
      <c r="I27" s="6">
        <v>1.79</v>
      </c>
      <c r="J27" s="6">
        <v>7.71</v>
      </c>
      <c r="K27" s="6">
        <v>133.74</v>
      </c>
      <c r="L27" s="6">
        <f t="shared" si="4"/>
        <v>141.45000000000002</v>
      </c>
      <c r="M27" s="7">
        <f t="shared" si="2"/>
        <v>1.0000000000000002</v>
      </c>
      <c r="N27" s="8">
        <v>7.0000000000000007E-2</v>
      </c>
      <c r="O27" s="8">
        <v>0</v>
      </c>
      <c r="P27" s="8">
        <f t="shared" si="3"/>
        <v>7.0000000000000007E-2</v>
      </c>
      <c r="Q27" s="8">
        <f>0*12</f>
        <v>0</v>
      </c>
      <c r="R27" s="8"/>
      <c r="S27" s="8"/>
    </row>
    <row r="28" spans="1:21" x14ac:dyDescent="0.25">
      <c r="A28" s="36">
        <v>21</v>
      </c>
      <c r="B28" s="5" t="s">
        <v>34</v>
      </c>
      <c r="C28" s="6">
        <v>686.21</v>
      </c>
      <c r="D28" s="6">
        <v>69.09</v>
      </c>
      <c r="E28" s="6">
        <v>53</v>
      </c>
      <c r="F28" s="6">
        <v>356.09</v>
      </c>
      <c r="G28" s="6">
        <v>90.53</v>
      </c>
      <c r="H28" s="6">
        <f t="shared" si="0"/>
        <v>446.62</v>
      </c>
      <c r="I28" s="6">
        <v>9.32</v>
      </c>
      <c r="J28" s="6">
        <v>37</v>
      </c>
      <c r="K28" s="6">
        <v>409.62</v>
      </c>
      <c r="L28" s="6">
        <f t="shared" si="4"/>
        <v>446.62</v>
      </c>
      <c r="M28" s="7">
        <f t="shared" si="2"/>
        <v>1</v>
      </c>
      <c r="N28" s="15">
        <v>21.09</v>
      </c>
      <c r="O28" s="15">
        <v>0</v>
      </c>
      <c r="P28" s="15">
        <f t="shared" si="3"/>
        <v>21.09</v>
      </c>
      <c r="Q28" s="15">
        <f>1.617*12</f>
        <v>19.404</v>
      </c>
      <c r="R28" s="15"/>
      <c r="S28" s="15"/>
    </row>
    <row r="29" spans="1:21" x14ac:dyDescent="0.25">
      <c r="A29" s="36">
        <v>22</v>
      </c>
      <c r="B29" s="5" t="s">
        <v>48</v>
      </c>
      <c r="C29" s="6">
        <v>6.08</v>
      </c>
      <c r="D29" s="6">
        <v>75.739999999999995</v>
      </c>
      <c r="E29" s="6">
        <v>40.36</v>
      </c>
      <c r="F29" s="6">
        <v>3.45</v>
      </c>
      <c r="G29" s="6">
        <v>0.61</v>
      </c>
      <c r="H29" s="6">
        <f t="shared" si="0"/>
        <v>4.0600000000000005</v>
      </c>
      <c r="I29" s="9">
        <v>0.16500000000000001</v>
      </c>
      <c r="J29" s="9">
        <v>0.54</v>
      </c>
      <c r="K29" s="9">
        <v>3.23</v>
      </c>
      <c r="L29" s="9">
        <f t="shared" si="4"/>
        <v>3.77</v>
      </c>
      <c r="M29" s="7">
        <f t="shared" si="2"/>
        <v>0.92857142857142849</v>
      </c>
      <c r="N29" s="8">
        <v>15.95</v>
      </c>
      <c r="O29" s="8">
        <v>0.99</v>
      </c>
      <c r="P29" s="8">
        <f t="shared" si="3"/>
        <v>16.939999999999998</v>
      </c>
      <c r="Q29" s="8">
        <f>1.3*12</f>
        <v>15.600000000000001</v>
      </c>
      <c r="R29" s="8">
        <f>0.08*12</f>
        <v>0.96</v>
      </c>
      <c r="S29" s="8"/>
    </row>
    <row r="30" spans="1:21" x14ac:dyDescent="0.25">
      <c r="A30" s="36">
        <v>23</v>
      </c>
      <c r="B30" s="5" t="s">
        <v>40</v>
      </c>
      <c r="C30" s="9">
        <v>352.89</v>
      </c>
      <c r="D30" s="9">
        <v>60.96</v>
      </c>
      <c r="E30" s="9">
        <v>41.14</v>
      </c>
      <c r="F30" s="9">
        <v>143.079216</v>
      </c>
      <c r="G30" s="9">
        <v>48.619252000000003</v>
      </c>
      <c r="H30" s="9">
        <f t="shared" si="0"/>
        <v>191.69846799999999</v>
      </c>
      <c r="I30" s="6">
        <v>5.67</v>
      </c>
      <c r="J30" s="6">
        <v>15.29</v>
      </c>
      <c r="K30" s="6">
        <v>176.33</v>
      </c>
      <c r="L30" s="6">
        <f t="shared" si="4"/>
        <v>191.62</v>
      </c>
      <c r="M30" s="7">
        <f t="shared" si="2"/>
        <v>0.99959066965522136</v>
      </c>
      <c r="N30" s="8">
        <v>0.34</v>
      </c>
      <c r="O30" s="8">
        <v>0.24</v>
      </c>
      <c r="P30" s="8">
        <f t="shared" si="3"/>
        <v>0.58000000000000007</v>
      </c>
      <c r="Q30" s="8">
        <f>0.02*12</f>
        <v>0.24</v>
      </c>
      <c r="R30" s="8"/>
      <c r="S30" s="8"/>
      <c r="U30" s="38"/>
    </row>
    <row r="31" spans="1:21" x14ac:dyDescent="0.25">
      <c r="A31" s="36">
        <v>24</v>
      </c>
      <c r="B31" s="5" t="s">
        <v>35</v>
      </c>
      <c r="C31" s="6">
        <v>36.71</v>
      </c>
      <c r="D31" s="9">
        <v>74.75</v>
      </c>
      <c r="E31" s="9">
        <v>49.54</v>
      </c>
      <c r="F31" s="6">
        <v>20.260000000000002</v>
      </c>
      <c r="G31" s="6">
        <v>4.76</v>
      </c>
      <c r="H31" s="6">
        <f t="shared" si="0"/>
        <v>25.020000000000003</v>
      </c>
      <c r="I31" s="6">
        <v>1.08</v>
      </c>
      <c r="J31" s="6">
        <v>4.8099999999999996</v>
      </c>
      <c r="K31" s="6">
        <v>17.260000000000002</v>
      </c>
      <c r="L31" s="6">
        <f t="shared" si="4"/>
        <v>22.07</v>
      </c>
      <c r="M31" s="7">
        <f t="shared" si="2"/>
        <v>0.88209432454036762</v>
      </c>
      <c r="N31" s="15">
        <v>17.18</v>
      </c>
      <c r="O31" s="15">
        <v>1.53</v>
      </c>
      <c r="P31" s="15">
        <f t="shared" si="3"/>
        <v>18.71</v>
      </c>
      <c r="Q31" s="15">
        <f>1.54*12</f>
        <v>18.48</v>
      </c>
      <c r="R31" s="15"/>
      <c r="S31" s="15"/>
    </row>
    <row r="32" spans="1:21" ht="22.5" x14ac:dyDescent="0.25">
      <c r="A32" s="36">
        <v>25</v>
      </c>
      <c r="B32" s="12" t="s">
        <v>49</v>
      </c>
      <c r="C32" s="13">
        <v>1995.81</v>
      </c>
      <c r="D32" s="13">
        <v>79.56</v>
      </c>
      <c r="E32" s="13">
        <v>64.430000000000007</v>
      </c>
      <c r="F32" s="13">
        <v>1234.0899999999999</v>
      </c>
      <c r="G32" s="13">
        <v>286.52</v>
      </c>
      <c r="H32" s="13">
        <f t="shared" si="0"/>
        <v>1520.61</v>
      </c>
      <c r="I32" s="16">
        <v>8.34</v>
      </c>
      <c r="J32" s="16">
        <v>34.450000000000003</v>
      </c>
      <c r="K32" s="16">
        <v>333.31</v>
      </c>
      <c r="L32" s="16">
        <f t="shared" si="4"/>
        <v>367.76</v>
      </c>
      <c r="M32" s="14">
        <f t="shared" si="2"/>
        <v>0.24185031007293126</v>
      </c>
      <c r="N32" s="15">
        <v>0.26</v>
      </c>
      <c r="O32" s="15">
        <v>0.17</v>
      </c>
      <c r="P32" s="15">
        <f t="shared" si="3"/>
        <v>0.43000000000000005</v>
      </c>
      <c r="Q32" s="15">
        <f>0.02*12</f>
        <v>0.24</v>
      </c>
      <c r="R32" s="8"/>
      <c r="S32" s="8"/>
    </row>
    <row r="33" spans="1:19" ht="22.5" x14ac:dyDescent="0.25">
      <c r="A33" s="36">
        <v>26</v>
      </c>
      <c r="B33" s="5" t="s">
        <v>38</v>
      </c>
      <c r="C33" s="6">
        <v>101.17</v>
      </c>
      <c r="D33" s="9">
        <v>65.260000000000005</v>
      </c>
      <c r="E33" s="6">
        <v>52.05</v>
      </c>
      <c r="F33" s="6">
        <v>45.85</v>
      </c>
      <c r="G33" s="6">
        <v>16.09</v>
      </c>
      <c r="H33" s="6">
        <f t="shared" si="0"/>
        <v>61.94</v>
      </c>
      <c r="I33" s="6">
        <v>1.84</v>
      </c>
      <c r="J33" s="6">
        <v>7.92</v>
      </c>
      <c r="K33" s="6">
        <v>54.02</v>
      </c>
      <c r="L33" s="6">
        <f t="shared" si="4"/>
        <v>61.940000000000005</v>
      </c>
      <c r="M33" s="7">
        <f t="shared" si="2"/>
        <v>1.0000000000000002</v>
      </c>
      <c r="N33" s="15">
        <v>96.14</v>
      </c>
      <c r="O33" s="15">
        <v>0</v>
      </c>
      <c r="P33" s="15">
        <f t="shared" si="3"/>
        <v>96.14</v>
      </c>
      <c r="Q33" s="15">
        <f>2.14*12</f>
        <v>25.68</v>
      </c>
      <c r="R33" s="15"/>
      <c r="S33" s="15"/>
    </row>
    <row r="34" spans="1:19" ht="22.5" x14ac:dyDescent="0.25">
      <c r="A34" s="36">
        <v>27</v>
      </c>
      <c r="B34" s="5" t="s">
        <v>36</v>
      </c>
      <c r="C34" s="6">
        <v>913.48</v>
      </c>
      <c r="D34" s="6">
        <v>74.47</v>
      </c>
      <c r="E34" s="6">
        <v>47.55</v>
      </c>
      <c r="F34" s="6">
        <v>463.31</v>
      </c>
      <c r="G34" s="6">
        <v>138.53</v>
      </c>
      <c r="H34" s="6">
        <f t="shared" si="0"/>
        <v>601.84</v>
      </c>
      <c r="I34" s="9">
        <v>14.815329999999999</v>
      </c>
      <c r="J34" s="9">
        <v>47.129460000000002</v>
      </c>
      <c r="K34" s="9">
        <v>498.48500000000001</v>
      </c>
      <c r="L34" s="9">
        <v>545.61</v>
      </c>
      <c r="M34" s="7">
        <f t="shared" si="2"/>
        <v>0.90656985245247901</v>
      </c>
      <c r="N34" s="15"/>
      <c r="O34" s="15"/>
      <c r="P34" s="15"/>
      <c r="Q34" s="15">
        <v>0.03</v>
      </c>
      <c r="R34" s="15">
        <v>0.105</v>
      </c>
      <c r="S34" s="15"/>
    </row>
    <row r="35" spans="1:19" x14ac:dyDescent="0.25">
      <c r="A35" s="17"/>
      <c r="B35" s="18" t="s">
        <v>52</v>
      </c>
      <c r="C35" s="19">
        <f>SUM(C8:C34)</f>
        <v>10363.85238</v>
      </c>
      <c r="D35" s="19">
        <f t="shared" ref="D35:L35" si="5">SUM(D8:D34)</f>
        <v>1621.1799999999998</v>
      </c>
      <c r="E35" s="19">
        <f t="shared" si="5"/>
        <v>1235.0600000000002</v>
      </c>
      <c r="F35" s="19">
        <f t="shared" si="5"/>
        <v>5623.3487250080007</v>
      </c>
      <c r="G35" s="19">
        <f t="shared" si="5"/>
        <v>1550.6435898399998</v>
      </c>
      <c r="H35" s="19">
        <f t="shared" si="5"/>
        <v>7173.9923148479993</v>
      </c>
      <c r="I35" s="19">
        <f t="shared" si="5"/>
        <v>167.99817999999999</v>
      </c>
      <c r="J35" s="19">
        <f t="shared" si="5"/>
        <v>658.43629999999985</v>
      </c>
      <c r="K35" s="19">
        <f t="shared" si="5"/>
        <v>5156.5867300000009</v>
      </c>
      <c r="L35" s="19">
        <f t="shared" si="5"/>
        <v>5815.0185699999984</v>
      </c>
      <c r="M35" s="8"/>
      <c r="N35" s="8">
        <f>SUM(N8:N33)</f>
        <v>449.99999999999989</v>
      </c>
      <c r="O35" s="8">
        <f>SUM(O19:O33)</f>
        <v>6.2700000000000005</v>
      </c>
      <c r="P35" s="8">
        <f t="shared" si="3"/>
        <v>456.26999999999987</v>
      </c>
      <c r="Q35" s="8">
        <f>SUM(Q8:Q33)</f>
        <v>368.59300000000007</v>
      </c>
      <c r="R35" s="8"/>
      <c r="S35" s="8"/>
    </row>
    <row r="36" spans="1:19" x14ac:dyDescent="0.25">
      <c r="A36" s="239" t="s">
        <v>78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3"/>
    </row>
    <row r="37" spans="1:19" x14ac:dyDescent="0.25">
      <c r="A37" s="239" t="s">
        <v>53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3"/>
    </row>
    <row r="38" spans="1:19" x14ac:dyDescent="0.25">
      <c r="A38" s="239" t="s">
        <v>54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3"/>
    </row>
    <row r="39" spans="1:19" x14ac:dyDescent="0.2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3"/>
    </row>
    <row r="40" spans="1:19" x14ac:dyDescent="0.25">
      <c r="B40" s="20"/>
    </row>
    <row r="41" spans="1:19" x14ac:dyDescent="0.25">
      <c r="B41" s="20"/>
    </row>
    <row r="42" spans="1:19" x14ac:dyDescent="0.25">
      <c r="B42" s="20"/>
    </row>
  </sheetData>
  <sortState ref="B8:M33">
    <sortCondition ref="B8"/>
  </sortState>
  <mergeCells count="27">
    <mergeCell ref="A36:S36"/>
    <mergeCell ref="A37:S37"/>
    <mergeCell ref="A38:S38"/>
    <mergeCell ref="A39:S39"/>
    <mergeCell ref="M4:M5"/>
    <mergeCell ref="N4:N5"/>
    <mergeCell ref="O4:O5"/>
    <mergeCell ref="P4:P5"/>
    <mergeCell ref="Q4:Q5"/>
    <mergeCell ref="R4:R5"/>
    <mergeCell ref="E4:E5"/>
    <mergeCell ref="F4:F5"/>
    <mergeCell ref="G4:G5"/>
    <mergeCell ref="H4:H5"/>
    <mergeCell ref="I4:J4"/>
    <mergeCell ref="L4:L5"/>
    <mergeCell ref="A1:S1"/>
    <mergeCell ref="A2:A5"/>
    <mergeCell ref="B2:B5"/>
    <mergeCell ref="C2:C5"/>
    <mergeCell ref="D2:E3"/>
    <mergeCell ref="F2:H3"/>
    <mergeCell ref="I2:M3"/>
    <mergeCell ref="N2:P3"/>
    <mergeCell ref="Q2:S3"/>
    <mergeCell ref="D4:D5"/>
    <mergeCell ref="S4:S5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workbookViewId="0">
      <selection activeCell="D18" sqref="D18:I18"/>
    </sheetView>
  </sheetViews>
  <sheetFormatPr defaultRowHeight="15" x14ac:dyDescent="0.25"/>
  <cols>
    <col min="1" max="1" width="5.5703125" customWidth="1"/>
    <col min="2" max="2" width="13.85546875" customWidth="1"/>
    <col min="3" max="3" width="10.5703125" customWidth="1"/>
    <col min="4" max="4" width="8" customWidth="1"/>
    <col min="5" max="5" width="5.5703125" customWidth="1"/>
    <col min="6" max="6" width="5.42578125" customWidth="1"/>
    <col min="7" max="7" width="8.140625" customWidth="1"/>
    <col min="8" max="8" width="7" customWidth="1"/>
    <col min="9" max="9" width="8.42578125" customWidth="1"/>
    <col min="10" max="10" width="7.28515625" customWidth="1"/>
    <col min="11" max="11" width="7.7109375" customWidth="1"/>
    <col min="12" max="12" width="8.42578125" customWidth="1"/>
    <col min="13" max="13" width="6.5703125" customWidth="1"/>
    <col min="14" max="20" width="0" hidden="1" customWidth="1"/>
    <col min="21" max="21" width="9.140625" style="44"/>
  </cols>
  <sheetData>
    <row r="1" spans="1:21" ht="27" customHeight="1" x14ac:dyDescent="0.25">
      <c r="A1" s="227" t="s">
        <v>100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47"/>
    </row>
    <row r="2" spans="1:21" x14ac:dyDescent="0.25">
      <c r="A2" s="228" t="s">
        <v>65</v>
      </c>
      <c r="B2" s="230" t="s">
        <v>1</v>
      </c>
      <c r="C2" s="233" t="s">
        <v>80</v>
      </c>
      <c r="D2" s="233" t="s">
        <v>2</v>
      </c>
      <c r="E2" s="236" t="s">
        <v>3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  <c r="O2" s="226" t="s">
        <v>6</v>
      </c>
      <c r="P2" s="226"/>
      <c r="Q2" s="226"/>
      <c r="R2" s="226" t="s">
        <v>7</v>
      </c>
      <c r="S2" s="226"/>
      <c r="T2" s="226"/>
      <c r="U2" s="248" t="s">
        <v>101</v>
      </c>
    </row>
    <row r="3" spans="1:21" ht="11.25" customHeight="1" x14ac:dyDescent="0.25">
      <c r="A3" s="229"/>
      <c r="B3" s="231"/>
      <c r="C3" s="234"/>
      <c r="D3" s="234"/>
      <c r="E3" s="236"/>
      <c r="F3" s="236"/>
      <c r="G3" s="229"/>
      <c r="H3" s="229"/>
      <c r="I3" s="229"/>
      <c r="J3" s="229"/>
      <c r="K3" s="229"/>
      <c r="L3" s="229"/>
      <c r="M3" s="229"/>
      <c r="N3" s="229"/>
      <c r="O3" s="226"/>
      <c r="P3" s="226"/>
      <c r="Q3" s="226"/>
      <c r="R3" s="226"/>
      <c r="S3" s="226"/>
      <c r="T3" s="226"/>
      <c r="U3" s="249"/>
    </row>
    <row r="4" spans="1:21" ht="22.5" customHeight="1" x14ac:dyDescent="0.25">
      <c r="A4" s="229"/>
      <c r="B4" s="231"/>
      <c r="C4" s="234"/>
      <c r="D4" s="234"/>
      <c r="E4" s="229" t="s">
        <v>8</v>
      </c>
      <c r="F4" s="229" t="s">
        <v>9</v>
      </c>
      <c r="G4" s="229" t="s">
        <v>10</v>
      </c>
      <c r="H4" s="229" t="s">
        <v>11</v>
      </c>
      <c r="I4" s="229" t="s">
        <v>12</v>
      </c>
      <c r="J4" s="237" t="s">
        <v>13</v>
      </c>
      <c r="K4" s="238"/>
      <c r="L4" s="1" t="s">
        <v>14</v>
      </c>
      <c r="M4" s="228" t="s">
        <v>81</v>
      </c>
      <c r="N4" s="225" t="s">
        <v>16</v>
      </c>
      <c r="O4" s="241" t="s">
        <v>17</v>
      </c>
      <c r="P4" s="241" t="s">
        <v>18</v>
      </c>
      <c r="Q4" s="241" t="s">
        <v>19</v>
      </c>
      <c r="R4" s="241" t="s">
        <v>17</v>
      </c>
      <c r="S4" s="241" t="s">
        <v>18</v>
      </c>
      <c r="T4" s="241" t="s">
        <v>19</v>
      </c>
      <c r="U4" s="249"/>
    </row>
    <row r="5" spans="1:21" ht="45.75" customHeight="1" x14ac:dyDescent="0.25">
      <c r="A5" s="229"/>
      <c r="B5" s="232"/>
      <c r="C5" s="235"/>
      <c r="D5" s="235"/>
      <c r="E5" s="229"/>
      <c r="F5" s="229"/>
      <c r="G5" s="229"/>
      <c r="H5" s="229"/>
      <c r="I5" s="229"/>
      <c r="J5" s="1" t="s">
        <v>20</v>
      </c>
      <c r="K5" s="1" t="s">
        <v>21</v>
      </c>
      <c r="L5" s="1" t="s">
        <v>22</v>
      </c>
      <c r="M5" s="229"/>
      <c r="N5" s="226"/>
      <c r="O5" s="242"/>
      <c r="P5" s="242"/>
      <c r="Q5" s="242"/>
      <c r="R5" s="242"/>
      <c r="S5" s="242"/>
      <c r="T5" s="242"/>
      <c r="U5" s="250"/>
    </row>
    <row r="6" spans="1:21" x14ac:dyDescent="0.25">
      <c r="A6" s="2">
        <v>1</v>
      </c>
      <c r="B6" s="5" t="s">
        <v>47</v>
      </c>
      <c r="C6" s="5"/>
      <c r="D6" s="6">
        <v>493.77</v>
      </c>
      <c r="E6" s="6">
        <v>60.96</v>
      </c>
      <c r="F6" s="6">
        <v>41.14</v>
      </c>
      <c r="G6" s="6">
        <v>200.2</v>
      </c>
      <c r="H6" s="6">
        <v>68.03</v>
      </c>
      <c r="I6" s="6">
        <f t="shared" ref="I6:I35" si="0">G6+H6</f>
        <v>268.23</v>
      </c>
      <c r="J6" s="9">
        <v>9.08</v>
      </c>
      <c r="K6" s="9">
        <v>23.51</v>
      </c>
      <c r="L6" s="9">
        <v>244.7</v>
      </c>
      <c r="M6" s="9">
        <f>K6+L6</f>
        <v>268.20999999999998</v>
      </c>
      <c r="N6" s="7">
        <f t="shared" ref="N6:N35" si="1">M6/I6</f>
        <v>0.99992543712485538</v>
      </c>
      <c r="O6" s="8">
        <v>12.9</v>
      </c>
      <c r="P6" s="8">
        <v>0</v>
      </c>
      <c r="Q6" s="8">
        <f t="shared" ref="Q6:Q36" si="2">P6+O6</f>
        <v>12.9</v>
      </c>
      <c r="R6" s="8">
        <f>1.15*12</f>
        <v>13.799999999999999</v>
      </c>
      <c r="S6" s="8"/>
      <c r="T6" s="8"/>
      <c r="U6" s="44">
        <v>155.99</v>
      </c>
    </row>
    <row r="7" spans="1:21" x14ac:dyDescent="0.25">
      <c r="A7" s="2">
        <v>2</v>
      </c>
      <c r="B7" s="5" t="s">
        <v>45</v>
      </c>
      <c r="C7" s="5"/>
      <c r="D7" s="6">
        <v>311.69</v>
      </c>
      <c r="E7" s="6">
        <v>84.17</v>
      </c>
      <c r="F7" s="6">
        <v>60.35</v>
      </c>
      <c r="G7" s="6">
        <v>225.41</v>
      </c>
      <c r="H7" s="6">
        <v>26.49</v>
      </c>
      <c r="I7" s="9">
        <f t="shared" si="0"/>
        <v>251.9</v>
      </c>
      <c r="J7" s="9">
        <v>7</v>
      </c>
      <c r="K7" s="6">
        <v>29.14</v>
      </c>
      <c r="L7" s="6">
        <v>211.45</v>
      </c>
      <c r="M7" s="6">
        <f t="shared" ref="M7:M11" si="3">K7+L7</f>
        <v>240.58999999999997</v>
      </c>
      <c r="N7" s="7">
        <f t="shared" si="1"/>
        <v>0.95510123064708208</v>
      </c>
      <c r="O7" s="8">
        <v>4.55</v>
      </c>
      <c r="P7" s="8">
        <v>1.17</v>
      </c>
      <c r="Q7" s="8">
        <f t="shared" si="2"/>
        <v>5.72</v>
      </c>
      <c r="R7" s="8">
        <f>0.37*12</f>
        <v>4.4399999999999995</v>
      </c>
      <c r="S7" s="8"/>
      <c r="T7" s="8"/>
      <c r="U7" s="44">
        <v>138.51</v>
      </c>
    </row>
    <row r="8" spans="1:21" x14ac:dyDescent="0.25">
      <c r="A8" s="2">
        <v>3</v>
      </c>
      <c r="B8" s="5" t="s">
        <v>25</v>
      </c>
      <c r="C8" s="33"/>
      <c r="D8" s="6">
        <v>1038.05</v>
      </c>
      <c r="E8" s="6">
        <v>85.12</v>
      </c>
      <c r="F8" s="6">
        <v>74.53</v>
      </c>
      <c r="G8" s="6">
        <v>783.74</v>
      </c>
      <c r="H8" s="6">
        <v>87.42</v>
      </c>
      <c r="I8" s="6">
        <f t="shared" si="0"/>
        <v>871.16</v>
      </c>
      <c r="J8" s="6">
        <v>25.01</v>
      </c>
      <c r="K8" s="6">
        <v>116.55</v>
      </c>
      <c r="L8" s="6">
        <f>644.08+73.78+22.71</f>
        <v>740.57</v>
      </c>
      <c r="M8" s="6">
        <f t="shared" si="3"/>
        <v>857.12</v>
      </c>
      <c r="N8" s="7">
        <f t="shared" si="1"/>
        <v>0.98388355755544332</v>
      </c>
      <c r="O8" s="8">
        <v>7.95</v>
      </c>
      <c r="P8" s="8">
        <v>0</v>
      </c>
      <c r="Q8" s="8">
        <f t="shared" si="2"/>
        <v>7.95</v>
      </c>
      <c r="R8" s="8">
        <f>0.66*12</f>
        <v>7.92</v>
      </c>
      <c r="S8" s="8"/>
      <c r="T8" s="8"/>
      <c r="U8" s="44">
        <v>457.83</v>
      </c>
    </row>
    <row r="9" spans="1:21" x14ac:dyDescent="0.25">
      <c r="A9" s="34">
        <v>4</v>
      </c>
      <c r="B9" s="5" t="s">
        <v>26</v>
      </c>
      <c r="C9" s="5"/>
      <c r="D9" s="6">
        <v>255.4</v>
      </c>
      <c r="E9" s="6">
        <v>84.25</v>
      </c>
      <c r="F9" s="6">
        <v>59.98</v>
      </c>
      <c r="G9" s="6">
        <v>165.16</v>
      </c>
      <c r="H9" s="6">
        <v>35.61</v>
      </c>
      <c r="I9" s="6">
        <f t="shared" si="0"/>
        <v>200.76999999999998</v>
      </c>
      <c r="J9" s="6">
        <v>7.19</v>
      </c>
      <c r="K9" s="6">
        <v>20.420000000000002</v>
      </c>
      <c r="L9" s="6">
        <v>180.35</v>
      </c>
      <c r="M9" s="6">
        <f t="shared" si="3"/>
        <v>200.76999999999998</v>
      </c>
      <c r="N9" s="7">
        <f t="shared" si="1"/>
        <v>1</v>
      </c>
      <c r="O9" s="8">
        <v>25.55</v>
      </c>
      <c r="P9" s="8">
        <v>0</v>
      </c>
      <c r="Q9" s="8">
        <f t="shared" si="2"/>
        <v>25.55</v>
      </c>
      <c r="R9" s="8">
        <f>2.17*12</f>
        <v>26.04</v>
      </c>
      <c r="S9" s="8"/>
      <c r="T9" s="8"/>
      <c r="U9" s="44">
        <v>115.34</v>
      </c>
    </row>
    <row r="10" spans="1:21" x14ac:dyDescent="0.25">
      <c r="A10" s="34">
        <v>5</v>
      </c>
      <c r="B10" s="5" t="s">
        <v>27</v>
      </c>
      <c r="C10" s="5"/>
      <c r="D10" s="6">
        <v>167.53</v>
      </c>
      <c r="E10" s="6">
        <v>37.69</v>
      </c>
      <c r="F10" s="6">
        <v>43.59</v>
      </c>
      <c r="G10" s="6">
        <v>1.58</v>
      </c>
      <c r="H10" s="6">
        <v>71.2</v>
      </c>
      <c r="I10" s="6">
        <f t="shared" si="0"/>
        <v>72.78</v>
      </c>
      <c r="J10" s="16">
        <v>0.77256999999999998</v>
      </c>
      <c r="K10" s="16">
        <v>2.9120599999999999</v>
      </c>
      <c r="L10" s="16">
        <v>69.447209999999998</v>
      </c>
      <c r="M10" s="16">
        <f t="shared" si="3"/>
        <v>72.359269999999995</v>
      </c>
      <c r="N10" s="7">
        <f t="shared" si="1"/>
        <v>0.99421915361363</v>
      </c>
      <c r="O10" s="8">
        <v>45.01</v>
      </c>
      <c r="P10" s="8">
        <v>0</v>
      </c>
      <c r="Q10" s="8">
        <f t="shared" si="2"/>
        <v>45.01</v>
      </c>
      <c r="R10" s="8">
        <f>3.83*12</f>
        <v>45.96</v>
      </c>
      <c r="S10" s="8"/>
      <c r="T10" s="8"/>
      <c r="U10" s="44">
        <v>37.43</v>
      </c>
    </row>
    <row r="11" spans="1:21" x14ac:dyDescent="0.25">
      <c r="A11" s="34">
        <v>6</v>
      </c>
      <c r="B11" s="5" t="s">
        <v>46</v>
      </c>
      <c r="C11" s="5"/>
      <c r="D11" s="6">
        <v>14.58</v>
      </c>
      <c r="E11" s="6">
        <v>42.24</v>
      </c>
      <c r="F11" s="6">
        <v>33.020000000000003</v>
      </c>
      <c r="G11" s="6">
        <v>2.33</v>
      </c>
      <c r="H11" s="6">
        <v>2.99</v>
      </c>
      <c r="I11" s="6">
        <f t="shared" si="0"/>
        <v>5.32</v>
      </c>
      <c r="J11" s="9">
        <v>0.14785000000000001</v>
      </c>
      <c r="K11" s="9">
        <v>0.57999999999999996</v>
      </c>
      <c r="L11" s="9">
        <v>4.53</v>
      </c>
      <c r="M11" s="9">
        <f t="shared" si="3"/>
        <v>5.1100000000000003</v>
      </c>
      <c r="N11" s="7">
        <f t="shared" si="1"/>
        <v>0.96052631578947367</v>
      </c>
      <c r="O11" s="8">
        <v>8.6999999999999993</v>
      </c>
      <c r="P11" s="8">
        <v>0</v>
      </c>
      <c r="Q11" s="8">
        <f t="shared" si="2"/>
        <v>8.6999999999999993</v>
      </c>
      <c r="R11" s="8">
        <f>0.72*12</f>
        <v>8.64</v>
      </c>
      <c r="S11" s="8"/>
      <c r="T11" s="8"/>
      <c r="U11" s="44">
        <v>4.92</v>
      </c>
    </row>
    <row r="12" spans="1:21" x14ac:dyDescent="0.25">
      <c r="A12" s="34">
        <v>7</v>
      </c>
      <c r="B12" s="5" t="s">
        <v>28</v>
      </c>
      <c r="C12" s="5"/>
      <c r="D12" s="6">
        <v>253.53</v>
      </c>
      <c r="E12" s="6">
        <v>54.61</v>
      </c>
      <c r="F12" s="6">
        <v>41.05</v>
      </c>
      <c r="G12" s="6">
        <v>90.28</v>
      </c>
      <c r="H12" s="6">
        <v>36.21</v>
      </c>
      <c r="I12" s="6">
        <f t="shared" si="0"/>
        <v>126.49000000000001</v>
      </c>
      <c r="J12" s="6">
        <v>2.68</v>
      </c>
      <c r="K12" s="6">
        <v>11.35</v>
      </c>
      <c r="L12" s="6">
        <v>115.14</v>
      </c>
      <c r="M12" s="6">
        <v>126.49</v>
      </c>
      <c r="N12" s="7">
        <f t="shared" si="1"/>
        <v>0.99999999999999989</v>
      </c>
      <c r="O12" s="8">
        <v>27.91</v>
      </c>
      <c r="P12" s="8">
        <v>0</v>
      </c>
      <c r="Q12" s="8">
        <f t="shared" si="2"/>
        <v>27.91</v>
      </c>
      <c r="R12" s="8">
        <f>2.32*12</f>
        <v>27.839999999999996</v>
      </c>
      <c r="S12" s="8"/>
      <c r="T12" s="8"/>
      <c r="U12" s="44">
        <v>66.25</v>
      </c>
    </row>
    <row r="13" spans="1:21" x14ac:dyDescent="0.25">
      <c r="A13" s="34">
        <v>8</v>
      </c>
      <c r="B13" s="5" t="s">
        <v>29</v>
      </c>
      <c r="C13" s="5"/>
      <c r="D13" s="6">
        <v>68.569999999999993</v>
      </c>
      <c r="E13" s="6">
        <v>56.23</v>
      </c>
      <c r="F13" s="6">
        <v>30.99</v>
      </c>
      <c r="G13" s="6">
        <v>34.68</v>
      </c>
      <c r="H13" s="6">
        <v>2.14</v>
      </c>
      <c r="I13" s="6">
        <f t="shared" si="0"/>
        <v>36.82</v>
      </c>
      <c r="J13" s="6">
        <v>1.97</v>
      </c>
      <c r="K13" s="6">
        <v>9.57</v>
      </c>
      <c r="L13" s="6">
        <v>17.21</v>
      </c>
      <c r="M13" s="6">
        <f t="shared" ref="M13:M28" si="4">K13+L13</f>
        <v>26.78</v>
      </c>
      <c r="N13" s="7">
        <f t="shared" si="1"/>
        <v>0.72732210755024451</v>
      </c>
      <c r="O13" s="8">
        <v>1.63</v>
      </c>
      <c r="P13" s="8">
        <v>1.07</v>
      </c>
      <c r="Q13" s="8">
        <f t="shared" si="2"/>
        <v>2.7</v>
      </c>
      <c r="R13" s="8">
        <f>0.12*12</f>
        <v>1.44</v>
      </c>
      <c r="S13" s="8">
        <f>0.1*12</f>
        <v>1.2000000000000002</v>
      </c>
      <c r="T13" s="8"/>
      <c r="U13" s="44">
        <v>42.33</v>
      </c>
    </row>
    <row r="14" spans="1:21" x14ac:dyDescent="0.25">
      <c r="A14" s="36">
        <v>9</v>
      </c>
      <c r="B14" s="5" t="s">
        <v>82</v>
      </c>
      <c r="C14" s="5"/>
      <c r="D14" s="6">
        <v>125.49</v>
      </c>
      <c r="E14" s="6">
        <v>63.55</v>
      </c>
      <c r="F14" s="6">
        <v>47.1</v>
      </c>
      <c r="G14" s="6">
        <v>58.05</v>
      </c>
      <c r="H14" s="6">
        <v>16.079999999999998</v>
      </c>
      <c r="I14" s="6">
        <f t="shared" si="0"/>
        <v>74.13</v>
      </c>
      <c r="J14" s="9">
        <v>2.4826100000000002</v>
      </c>
      <c r="K14" s="9">
        <v>12.37144</v>
      </c>
      <c r="L14" s="9">
        <v>61.758560000000003</v>
      </c>
      <c r="M14" s="6">
        <f t="shared" si="4"/>
        <v>74.13</v>
      </c>
      <c r="N14" s="7">
        <f t="shared" si="1"/>
        <v>1</v>
      </c>
      <c r="O14" s="8"/>
      <c r="P14" s="8"/>
      <c r="Q14" s="8"/>
      <c r="R14" s="8"/>
      <c r="S14" s="8"/>
      <c r="T14" s="8"/>
      <c r="U14" s="44">
        <v>62.59</v>
      </c>
    </row>
    <row r="15" spans="1:21" x14ac:dyDescent="0.25">
      <c r="A15" s="36">
        <v>10</v>
      </c>
      <c r="B15" s="5" t="s">
        <v>39</v>
      </c>
      <c r="C15" s="5"/>
      <c r="D15" s="11">
        <v>329.66237999999998</v>
      </c>
      <c r="E15" s="11">
        <v>86.48</v>
      </c>
      <c r="F15" s="11">
        <v>60.199999999999996</v>
      </c>
      <c r="G15" s="9">
        <v>216.51950900800003</v>
      </c>
      <c r="H15" s="9">
        <v>47.734337839999988</v>
      </c>
      <c r="I15" s="9">
        <f t="shared" si="0"/>
        <v>264.25384684800002</v>
      </c>
      <c r="J15" s="6">
        <v>9.18</v>
      </c>
      <c r="K15" s="6">
        <v>37.380000000000003</v>
      </c>
      <c r="L15" s="6">
        <v>196.03</v>
      </c>
      <c r="M15" s="6">
        <f t="shared" si="4"/>
        <v>233.41</v>
      </c>
      <c r="N15" s="7">
        <f t="shared" si="1"/>
        <v>0.88327947836558252</v>
      </c>
      <c r="O15" s="10">
        <v>38.49</v>
      </c>
      <c r="P15" s="10">
        <v>0</v>
      </c>
      <c r="Q15" s="10">
        <f t="shared" si="2"/>
        <v>38.49</v>
      </c>
      <c r="R15" s="10">
        <v>30.109000000000002</v>
      </c>
      <c r="S15" s="8">
        <v>0</v>
      </c>
      <c r="T15" s="8">
        <f>R15+S15</f>
        <v>30.109000000000002</v>
      </c>
      <c r="U15" s="44">
        <v>130.13999999999999</v>
      </c>
    </row>
    <row r="16" spans="1:21" ht="16.5" customHeight="1" x14ac:dyDescent="0.25">
      <c r="A16" s="36">
        <v>11</v>
      </c>
      <c r="B16" s="5" t="s">
        <v>30</v>
      </c>
      <c r="C16" s="5"/>
      <c r="D16" s="6">
        <v>611.30999999999995</v>
      </c>
      <c r="E16" s="6">
        <v>76.040000000000006</v>
      </c>
      <c r="F16" s="6">
        <v>49.36</v>
      </c>
      <c r="G16" s="6">
        <v>285.55</v>
      </c>
      <c r="H16" s="6">
        <v>116.38</v>
      </c>
      <c r="I16" s="6">
        <f t="shared" si="0"/>
        <v>401.93</v>
      </c>
      <c r="J16" s="6">
        <v>10.97</v>
      </c>
      <c r="K16" s="6">
        <v>43.91</v>
      </c>
      <c r="L16" s="6">
        <v>358.02</v>
      </c>
      <c r="M16" s="6">
        <f t="shared" si="4"/>
        <v>401.92999999999995</v>
      </c>
      <c r="N16" s="7">
        <f t="shared" si="1"/>
        <v>0.99999999999999989</v>
      </c>
      <c r="O16" s="8">
        <v>0.01</v>
      </c>
      <c r="P16" s="8">
        <v>0.03</v>
      </c>
      <c r="Q16" s="8">
        <f t="shared" si="2"/>
        <v>0.04</v>
      </c>
      <c r="R16" s="8">
        <f>0*12</f>
        <v>0</v>
      </c>
      <c r="S16" s="8"/>
      <c r="T16" s="8"/>
      <c r="U16" s="44">
        <v>217.49</v>
      </c>
    </row>
    <row r="17" spans="1:21" x14ac:dyDescent="0.25">
      <c r="A17" s="36">
        <v>12</v>
      </c>
      <c r="B17" s="5" t="s">
        <v>31</v>
      </c>
      <c r="C17" s="5"/>
      <c r="D17" s="6">
        <v>725.98</v>
      </c>
      <c r="E17" s="6">
        <v>80.099999999999994</v>
      </c>
      <c r="F17" s="6">
        <v>62.61</v>
      </c>
      <c r="G17" s="6">
        <v>420.83</v>
      </c>
      <c r="H17" s="6">
        <v>125.59</v>
      </c>
      <c r="I17" s="6">
        <f t="shared" si="0"/>
        <v>546.41999999999996</v>
      </c>
      <c r="J17" s="35">
        <v>14.319459999999999</v>
      </c>
      <c r="K17" s="6">
        <v>51.170310000000001</v>
      </c>
      <c r="L17" s="9">
        <v>478.43592999999998</v>
      </c>
      <c r="M17" s="6">
        <f t="shared" si="4"/>
        <v>529.60623999999996</v>
      </c>
      <c r="N17" s="7">
        <f t="shared" si="1"/>
        <v>0.96922923758281176</v>
      </c>
      <c r="O17" s="8">
        <v>16.95</v>
      </c>
      <c r="P17" s="8">
        <v>0</v>
      </c>
      <c r="Q17" s="8">
        <f t="shared" si="2"/>
        <v>16.95</v>
      </c>
      <c r="R17" s="8">
        <f>1.3*12</f>
        <v>15.600000000000001</v>
      </c>
      <c r="S17" s="8"/>
      <c r="T17" s="8"/>
      <c r="U17" s="44">
        <v>289.33999999999997</v>
      </c>
    </row>
    <row r="18" spans="1:21" x14ac:dyDescent="0.25">
      <c r="A18" s="36">
        <v>13</v>
      </c>
      <c r="B18" s="5" t="s">
        <v>32</v>
      </c>
      <c r="C18" s="5"/>
      <c r="D18" s="6">
        <v>1123.73</v>
      </c>
      <c r="E18" s="6">
        <v>76.319999999999993</v>
      </c>
      <c r="F18" s="6">
        <v>45.34</v>
      </c>
      <c r="G18" s="6">
        <v>469.72</v>
      </c>
      <c r="H18" s="6">
        <v>230.45</v>
      </c>
      <c r="I18" s="6">
        <f t="shared" si="0"/>
        <v>700.17000000000007</v>
      </c>
      <c r="J18" s="6">
        <v>25.05</v>
      </c>
      <c r="K18" s="6">
        <v>108.01</v>
      </c>
      <c r="L18" s="6">
        <v>592.16</v>
      </c>
      <c r="M18" s="6">
        <f t="shared" si="4"/>
        <v>700.17</v>
      </c>
      <c r="N18" s="7">
        <f t="shared" si="1"/>
        <v>0.99999999999999989</v>
      </c>
      <c r="O18" s="8">
        <v>12.28</v>
      </c>
      <c r="P18" s="8">
        <v>1.0900000000000001</v>
      </c>
      <c r="Q18" s="8">
        <f t="shared" si="2"/>
        <v>13.37</v>
      </c>
      <c r="R18" s="8">
        <f>1.08*12</f>
        <v>12.96</v>
      </c>
      <c r="S18" s="8"/>
      <c r="T18" s="8"/>
      <c r="U18" s="44">
        <v>383.77</v>
      </c>
    </row>
    <row r="19" spans="1:21" x14ac:dyDescent="0.25">
      <c r="A19" s="36">
        <v>14</v>
      </c>
      <c r="B19" s="5" t="s">
        <v>51</v>
      </c>
      <c r="C19" s="5"/>
      <c r="D19" s="6">
        <v>29.64</v>
      </c>
      <c r="E19" s="6">
        <v>77.790000000000006</v>
      </c>
      <c r="F19" s="6">
        <v>50.87</v>
      </c>
      <c r="G19" s="6">
        <v>18.43</v>
      </c>
      <c r="H19" s="6">
        <v>3.03</v>
      </c>
      <c r="I19" s="6">
        <f t="shared" si="0"/>
        <v>21.46</v>
      </c>
      <c r="J19" s="9">
        <v>0.14943999999999999</v>
      </c>
      <c r="K19" s="9">
        <v>0.84526000000000001</v>
      </c>
      <c r="L19" s="9">
        <v>20.55405</v>
      </c>
      <c r="M19" s="9">
        <f t="shared" si="4"/>
        <v>21.39931</v>
      </c>
      <c r="N19" s="7">
        <f t="shared" si="1"/>
        <v>0.99717194780987883</v>
      </c>
      <c r="O19" s="8">
        <v>0.3</v>
      </c>
      <c r="P19" s="8">
        <v>0</v>
      </c>
      <c r="Q19" s="8">
        <f t="shared" si="2"/>
        <v>0.3</v>
      </c>
      <c r="R19" s="8">
        <f>0*12</f>
        <v>0</v>
      </c>
      <c r="S19" s="8"/>
      <c r="T19" s="8"/>
      <c r="U19" s="44">
        <v>14.67</v>
      </c>
    </row>
    <row r="20" spans="1:21" x14ac:dyDescent="0.25">
      <c r="A20" s="39">
        <v>15</v>
      </c>
      <c r="B20" s="5" t="s">
        <v>90</v>
      </c>
      <c r="C20" s="5"/>
      <c r="D20" s="6"/>
      <c r="E20" s="6">
        <v>5.29</v>
      </c>
      <c r="F20" s="6">
        <v>5.62</v>
      </c>
      <c r="G20" s="6">
        <v>4.33</v>
      </c>
      <c r="H20" s="6">
        <v>2.73</v>
      </c>
      <c r="I20" s="6">
        <f t="shared" si="0"/>
        <v>7.0600000000000005</v>
      </c>
      <c r="J20" s="9">
        <v>0.25779999999999997</v>
      </c>
      <c r="K20" s="9">
        <v>0.83052000000000004</v>
      </c>
      <c r="L20" s="9">
        <v>5.6182999999999996</v>
      </c>
      <c r="M20" s="9">
        <f t="shared" si="4"/>
        <v>6.4488199999999996</v>
      </c>
      <c r="N20" s="7">
        <f t="shared" si="1"/>
        <v>0.91343059490084977</v>
      </c>
      <c r="O20" s="8"/>
      <c r="P20" s="8"/>
      <c r="Q20" s="8"/>
      <c r="R20" s="8"/>
      <c r="S20" s="8"/>
      <c r="T20" s="8"/>
      <c r="U20" s="44">
        <v>5.48</v>
      </c>
    </row>
    <row r="21" spans="1:21" x14ac:dyDescent="0.25">
      <c r="A21" s="39">
        <v>16</v>
      </c>
      <c r="B21" s="5" t="s">
        <v>44</v>
      </c>
      <c r="C21" s="5"/>
      <c r="D21" s="6">
        <v>419.47</v>
      </c>
      <c r="E21" s="6">
        <v>82.17</v>
      </c>
      <c r="F21" s="6">
        <v>55.77</v>
      </c>
      <c r="G21" s="6">
        <v>287.19</v>
      </c>
      <c r="H21" s="6">
        <v>39.020000000000003</v>
      </c>
      <c r="I21" s="6">
        <f t="shared" si="0"/>
        <v>326.20999999999998</v>
      </c>
      <c r="J21" s="6">
        <v>7.67</v>
      </c>
      <c r="K21" s="6">
        <v>28.86</v>
      </c>
      <c r="L21" s="6">
        <v>269.7</v>
      </c>
      <c r="M21" s="6">
        <f t="shared" si="4"/>
        <v>298.56</v>
      </c>
      <c r="N21" s="7">
        <f t="shared" si="1"/>
        <v>0.91523864994941917</v>
      </c>
      <c r="O21" s="8">
        <v>0.41</v>
      </c>
      <c r="P21" s="8">
        <v>7.0000000000000007E-2</v>
      </c>
      <c r="Q21" s="8">
        <f t="shared" si="2"/>
        <v>0.48</v>
      </c>
      <c r="R21" s="8">
        <f>0*12</f>
        <v>0</v>
      </c>
      <c r="S21" s="8"/>
      <c r="T21" s="8"/>
      <c r="U21" s="44">
        <v>161.71</v>
      </c>
    </row>
    <row r="22" spans="1:21" x14ac:dyDescent="0.25">
      <c r="A22" s="39">
        <v>17</v>
      </c>
      <c r="B22" s="5" t="s">
        <v>33</v>
      </c>
      <c r="C22" s="5"/>
      <c r="D22" s="6">
        <v>277.04000000000002</v>
      </c>
      <c r="E22" s="6">
        <v>54.79</v>
      </c>
      <c r="F22" s="6">
        <v>44.83</v>
      </c>
      <c r="G22" s="6">
        <v>94.88</v>
      </c>
      <c r="H22" s="6">
        <v>46.57</v>
      </c>
      <c r="I22" s="6">
        <f t="shared" si="0"/>
        <v>141.44999999999999</v>
      </c>
      <c r="J22" s="6">
        <v>1.79</v>
      </c>
      <c r="K22" s="6">
        <v>7.71</v>
      </c>
      <c r="L22" s="6">
        <v>133.74</v>
      </c>
      <c r="M22" s="6">
        <f t="shared" si="4"/>
        <v>141.45000000000002</v>
      </c>
      <c r="N22" s="7">
        <f t="shared" si="1"/>
        <v>1.0000000000000002</v>
      </c>
      <c r="O22" s="10">
        <v>21.09</v>
      </c>
      <c r="P22" s="10">
        <v>0</v>
      </c>
      <c r="Q22" s="10">
        <f t="shared" si="2"/>
        <v>21.09</v>
      </c>
      <c r="R22" s="10">
        <f>1.617*12</f>
        <v>19.404</v>
      </c>
      <c r="S22" s="15"/>
      <c r="T22" s="15"/>
      <c r="U22" s="44">
        <v>72.510000000000005</v>
      </c>
    </row>
    <row r="23" spans="1:21" x14ac:dyDescent="0.25">
      <c r="A23" s="39">
        <v>18</v>
      </c>
      <c r="B23" s="5" t="s">
        <v>34</v>
      </c>
      <c r="C23" s="5"/>
      <c r="D23" s="6">
        <v>686.21</v>
      </c>
      <c r="E23" s="6">
        <v>69.09</v>
      </c>
      <c r="F23" s="6">
        <v>53</v>
      </c>
      <c r="G23" s="6">
        <v>356.09</v>
      </c>
      <c r="H23" s="6">
        <v>90.53</v>
      </c>
      <c r="I23" s="6">
        <f t="shared" si="0"/>
        <v>446.62</v>
      </c>
      <c r="J23" s="6">
        <v>9.32</v>
      </c>
      <c r="K23" s="6">
        <v>37</v>
      </c>
      <c r="L23" s="6">
        <v>409.62</v>
      </c>
      <c r="M23" s="6">
        <f t="shared" si="4"/>
        <v>446.62</v>
      </c>
      <c r="N23" s="7">
        <f t="shared" si="1"/>
        <v>1</v>
      </c>
      <c r="O23" s="8">
        <v>15.95</v>
      </c>
      <c r="P23" s="8">
        <v>0.99</v>
      </c>
      <c r="Q23" s="8">
        <f t="shared" si="2"/>
        <v>16.939999999999998</v>
      </c>
      <c r="R23" s="8">
        <f>1.3*12</f>
        <v>15.600000000000001</v>
      </c>
      <c r="S23" s="8">
        <f>0.08*12</f>
        <v>0.96</v>
      </c>
      <c r="T23" s="8"/>
      <c r="U23" s="44">
        <v>232.63</v>
      </c>
    </row>
    <row r="24" spans="1:21" x14ac:dyDescent="0.25">
      <c r="A24" s="39">
        <v>19</v>
      </c>
      <c r="B24" s="5" t="s">
        <v>48</v>
      </c>
      <c r="C24" s="5"/>
      <c r="D24" s="6">
        <v>6.08</v>
      </c>
      <c r="E24" s="6">
        <v>75.739999999999995</v>
      </c>
      <c r="F24" s="6">
        <v>40.36</v>
      </c>
      <c r="G24" s="6">
        <v>3.45</v>
      </c>
      <c r="H24" s="6">
        <v>0.61</v>
      </c>
      <c r="I24" s="6">
        <f t="shared" si="0"/>
        <v>4.0600000000000005</v>
      </c>
      <c r="J24" s="9">
        <v>0.16500000000000001</v>
      </c>
      <c r="K24" s="9">
        <v>0.54</v>
      </c>
      <c r="L24" s="9">
        <v>3.23</v>
      </c>
      <c r="M24" s="9">
        <f t="shared" si="4"/>
        <v>3.77</v>
      </c>
      <c r="N24" s="7">
        <f t="shared" si="1"/>
        <v>0.92857142857142849</v>
      </c>
      <c r="O24" s="8">
        <v>0.34</v>
      </c>
      <c r="P24" s="8">
        <v>0.24</v>
      </c>
      <c r="Q24" s="8">
        <f t="shared" si="2"/>
        <v>0.58000000000000007</v>
      </c>
      <c r="R24" s="8">
        <f>0.02*12</f>
        <v>0.24</v>
      </c>
      <c r="S24" s="8"/>
      <c r="T24" s="8"/>
      <c r="U24" s="44">
        <v>3.69</v>
      </c>
    </row>
    <row r="25" spans="1:21" x14ac:dyDescent="0.25">
      <c r="A25" s="39">
        <v>20</v>
      </c>
      <c r="B25" s="5" t="s">
        <v>40</v>
      </c>
      <c r="C25" s="5"/>
      <c r="D25" s="9">
        <v>352.89</v>
      </c>
      <c r="E25" s="9">
        <v>60.96</v>
      </c>
      <c r="F25" s="9">
        <v>41.14</v>
      </c>
      <c r="G25" s="9">
        <v>143.079216</v>
      </c>
      <c r="H25" s="9">
        <v>48.619252000000003</v>
      </c>
      <c r="I25" s="9">
        <f t="shared" si="0"/>
        <v>191.69846799999999</v>
      </c>
      <c r="J25" s="6">
        <v>5.67</v>
      </c>
      <c r="K25" s="6">
        <v>15.29</v>
      </c>
      <c r="L25" s="6">
        <v>176.33</v>
      </c>
      <c r="M25" s="6">
        <f t="shared" si="4"/>
        <v>191.62</v>
      </c>
      <c r="N25" s="7">
        <f t="shared" si="1"/>
        <v>0.99959066965522136</v>
      </c>
      <c r="O25" s="15">
        <v>17.18</v>
      </c>
      <c r="P25" s="15">
        <v>1.53</v>
      </c>
      <c r="Q25" s="15">
        <f t="shared" si="2"/>
        <v>18.71</v>
      </c>
      <c r="R25" s="15">
        <f>1.54*12</f>
        <v>18.48</v>
      </c>
      <c r="S25" s="15"/>
      <c r="T25" s="15"/>
      <c r="U25" s="44">
        <v>111.5</v>
      </c>
    </row>
    <row r="26" spans="1:21" x14ac:dyDescent="0.25">
      <c r="A26" s="39">
        <v>21</v>
      </c>
      <c r="B26" s="5" t="s">
        <v>35</v>
      </c>
      <c r="C26" s="5"/>
      <c r="D26" s="6">
        <v>36.71</v>
      </c>
      <c r="E26" s="9">
        <v>74.75</v>
      </c>
      <c r="F26" s="9">
        <v>49.54</v>
      </c>
      <c r="G26" s="6">
        <v>20.260000000000002</v>
      </c>
      <c r="H26" s="6">
        <v>4.76</v>
      </c>
      <c r="I26" s="6">
        <f t="shared" si="0"/>
        <v>25.020000000000003</v>
      </c>
      <c r="J26" s="6">
        <v>1.08</v>
      </c>
      <c r="K26" s="6">
        <v>4.8099999999999996</v>
      </c>
      <c r="L26" s="6">
        <v>17.260000000000002</v>
      </c>
      <c r="M26" s="6">
        <f t="shared" si="4"/>
        <v>22.07</v>
      </c>
      <c r="N26" s="7">
        <f t="shared" si="1"/>
        <v>0.88209432454036762</v>
      </c>
      <c r="O26" s="15">
        <v>0.26</v>
      </c>
      <c r="P26" s="15">
        <v>0.17</v>
      </c>
      <c r="Q26" s="15">
        <f t="shared" si="2"/>
        <v>0.43000000000000005</v>
      </c>
      <c r="R26" s="15">
        <f>0.02*12</f>
        <v>0.24</v>
      </c>
      <c r="S26" s="8"/>
      <c r="T26" s="8"/>
      <c r="U26" s="44">
        <v>22.58</v>
      </c>
    </row>
    <row r="27" spans="1:21" x14ac:dyDescent="0.25">
      <c r="A27" s="39">
        <v>22</v>
      </c>
      <c r="B27" s="5" t="s">
        <v>79</v>
      </c>
      <c r="C27" s="5"/>
      <c r="D27" s="6">
        <v>1995.81</v>
      </c>
      <c r="E27" s="6">
        <v>79.56</v>
      </c>
      <c r="F27" s="6">
        <v>64.430000000000007</v>
      </c>
      <c r="G27" s="6">
        <v>1234.0899999999999</v>
      </c>
      <c r="H27" s="6">
        <v>286.52</v>
      </c>
      <c r="I27" s="6">
        <f t="shared" si="0"/>
        <v>1520.61</v>
      </c>
      <c r="J27" s="9">
        <v>40.94</v>
      </c>
      <c r="K27" s="9">
        <v>208.79599999999999</v>
      </c>
      <c r="L27" s="9">
        <v>1141.8038200000001</v>
      </c>
      <c r="M27" s="9">
        <f t="shared" si="4"/>
        <v>1350.5998200000001</v>
      </c>
      <c r="N27" s="7">
        <f t="shared" si="1"/>
        <v>0.88819606605243961</v>
      </c>
      <c r="O27" s="10">
        <v>96.14</v>
      </c>
      <c r="P27" s="10">
        <v>0</v>
      </c>
      <c r="Q27" s="10">
        <f t="shared" si="2"/>
        <v>96.14</v>
      </c>
      <c r="R27" s="10">
        <f>2.14*12</f>
        <v>25.68</v>
      </c>
      <c r="S27" s="15"/>
      <c r="T27" s="15"/>
      <c r="U27" s="44">
        <v>714.19</v>
      </c>
    </row>
    <row r="28" spans="1:21" x14ac:dyDescent="0.25">
      <c r="A28" s="39">
        <v>23</v>
      </c>
      <c r="B28" s="5" t="s">
        <v>38</v>
      </c>
      <c r="C28" s="5"/>
      <c r="D28" s="6">
        <v>101.17</v>
      </c>
      <c r="E28" s="9">
        <v>65.260000000000005</v>
      </c>
      <c r="F28" s="6">
        <v>52.05</v>
      </c>
      <c r="G28" s="6">
        <v>45.85</v>
      </c>
      <c r="H28" s="6">
        <v>16.09</v>
      </c>
      <c r="I28" s="6">
        <f t="shared" si="0"/>
        <v>61.94</v>
      </c>
      <c r="J28" s="6">
        <v>1.84</v>
      </c>
      <c r="K28" s="6">
        <v>7.92</v>
      </c>
      <c r="L28" s="6">
        <v>54.02</v>
      </c>
      <c r="M28" s="6">
        <f t="shared" si="4"/>
        <v>61.940000000000005</v>
      </c>
      <c r="N28" s="7">
        <f t="shared" si="1"/>
        <v>1.0000000000000002</v>
      </c>
      <c r="O28" s="10"/>
      <c r="P28" s="10"/>
      <c r="Q28" s="10"/>
      <c r="R28" s="10">
        <v>0.03</v>
      </c>
      <c r="S28" s="10">
        <v>0.105</v>
      </c>
      <c r="T28" s="15"/>
      <c r="U28" s="44">
        <v>41.92</v>
      </c>
    </row>
    <row r="29" spans="1:21" x14ac:dyDescent="0.25">
      <c r="A29" s="39">
        <v>24</v>
      </c>
      <c r="B29" s="5" t="s">
        <v>64</v>
      </c>
      <c r="C29" s="5"/>
      <c r="D29" s="6">
        <v>913.48</v>
      </c>
      <c r="E29" s="6">
        <v>74.47</v>
      </c>
      <c r="F29" s="6">
        <v>47.55</v>
      </c>
      <c r="G29" s="6">
        <v>463.31</v>
      </c>
      <c r="H29" s="6">
        <v>138.53</v>
      </c>
      <c r="I29" s="6">
        <f t="shared" si="0"/>
        <v>601.84</v>
      </c>
      <c r="J29" s="9">
        <v>14.815329999999999</v>
      </c>
      <c r="K29" s="9">
        <v>47.129460000000002</v>
      </c>
      <c r="L29" s="9">
        <v>498.48500000000001</v>
      </c>
      <c r="M29" s="9">
        <v>545.61</v>
      </c>
      <c r="N29" s="7">
        <f t="shared" si="1"/>
        <v>0.90656985245247901</v>
      </c>
      <c r="O29" s="15"/>
      <c r="P29" s="15"/>
      <c r="Q29" s="15"/>
      <c r="R29" s="15">
        <v>30.64</v>
      </c>
      <c r="S29" s="15">
        <v>3.8660000000000001</v>
      </c>
      <c r="T29" s="15"/>
      <c r="U29" s="44">
        <v>301.10000000000002</v>
      </c>
    </row>
    <row r="30" spans="1:21" x14ac:dyDescent="0.25">
      <c r="A30" s="39">
        <v>25</v>
      </c>
      <c r="B30" s="5" t="s">
        <v>50</v>
      </c>
      <c r="C30" s="5"/>
      <c r="D30" s="6">
        <v>3.8</v>
      </c>
      <c r="E30" s="6">
        <v>29.94</v>
      </c>
      <c r="F30" s="6">
        <v>1.7</v>
      </c>
      <c r="G30" s="6">
        <v>0.61</v>
      </c>
      <c r="H30" s="6">
        <v>0.02</v>
      </c>
      <c r="I30" s="6">
        <f t="shared" si="0"/>
        <v>0.63</v>
      </c>
      <c r="J30" s="9">
        <v>4.1430000000000002E-2</v>
      </c>
      <c r="K30" s="9">
        <v>0.16714000000000001</v>
      </c>
      <c r="L30" s="9">
        <v>0.37537999999999999</v>
      </c>
      <c r="M30" s="9">
        <v>0.55000000000000004</v>
      </c>
      <c r="N30" s="7">
        <f t="shared" si="1"/>
        <v>0.87301587301587313</v>
      </c>
      <c r="O30" s="15"/>
      <c r="P30" s="15"/>
      <c r="Q30" s="15"/>
      <c r="R30" s="15"/>
      <c r="S30" s="15"/>
      <c r="T30" s="15"/>
      <c r="U30" s="44">
        <v>2.46</v>
      </c>
    </row>
    <row r="31" spans="1:21" x14ac:dyDescent="0.25">
      <c r="A31" s="39">
        <v>26</v>
      </c>
      <c r="B31" s="5" t="s">
        <v>43</v>
      </c>
      <c r="C31" s="5"/>
      <c r="D31" s="6">
        <v>2.4300000000000002</v>
      </c>
      <c r="E31" s="6">
        <v>26.66</v>
      </c>
      <c r="F31" s="6">
        <v>56.47</v>
      </c>
      <c r="G31" s="6">
        <v>0.16</v>
      </c>
      <c r="H31" s="6">
        <v>1.03</v>
      </c>
      <c r="I31" s="6">
        <f t="shared" si="0"/>
        <v>1.19</v>
      </c>
      <c r="J31" s="6">
        <v>0.01</v>
      </c>
      <c r="K31" s="6">
        <v>0.05</v>
      </c>
      <c r="L31" s="6">
        <v>0.92</v>
      </c>
      <c r="M31" s="6">
        <f>K31+L31</f>
        <v>0.97000000000000008</v>
      </c>
      <c r="N31" s="7">
        <f t="shared" si="1"/>
        <v>0.81512605042016817</v>
      </c>
      <c r="O31" s="15"/>
      <c r="P31" s="15"/>
      <c r="Q31" s="15"/>
      <c r="R31" s="15"/>
      <c r="S31" s="15"/>
      <c r="T31" s="15"/>
      <c r="U31" s="44">
        <v>0.5</v>
      </c>
    </row>
    <row r="32" spans="1:21" ht="22.5" x14ac:dyDescent="0.25">
      <c r="A32" s="39">
        <v>27</v>
      </c>
      <c r="B32" s="5" t="s">
        <v>84</v>
      </c>
      <c r="C32" s="5"/>
      <c r="D32" s="6"/>
      <c r="E32" s="6">
        <v>1.83</v>
      </c>
      <c r="F32" s="6">
        <v>1.6</v>
      </c>
      <c r="G32" s="6">
        <v>1.54</v>
      </c>
      <c r="H32" s="6">
        <v>0.82</v>
      </c>
      <c r="I32" s="6">
        <f t="shared" si="0"/>
        <v>2.36</v>
      </c>
      <c r="J32" s="9">
        <v>3.2280000000000003E-2</v>
      </c>
      <c r="K32" s="9">
        <v>0.1913</v>
      </c>
      <c r="L32" s="9">
        <v>1.5807899999999999</v>
      </c>
      <c r="M32" s="9">
        <f>K32+L32</f>
        <v>1.7720899999999999</v>
      </c>
      <c r="N32" s="7">
        <f t="shared" si="1"/>
        <v>0.75088559322033899</v>
      </c>
      <c r="O32" s="15"/>
      <c r="P32" s="15"/>
      <c r="Q32" s="15"/>
      <c r="R32" s="15"/>
      <c r="S32" s="15"/>
      <c r="T32" s="15"/>
      <c r="U32" s="44">
        <v>0.75</v>
      </c>
    </row>
    <row r="33" spans="1:21" x14ac:dyDescent="0.25">
      <c r="A33" s="39">
        <v>28</v>
      </c>
      <c r="B33" s="5" t="s">
        <v>37</v>
      </c>
      <c r="C33" s="5"/>
      <c r="D33" s="6">
        <v>0.64</v>
      </c>
      <c r="E33" s="9">
        <v>35.299999999999997</v>
      </c>
      <c r="F33" s="6">
        <v>33.56</v>
      </c>
      <c r="G33" s="6">
        <v>0.05</v>
      </c>
      <c r="H33" s="6">
        <v>0.17</v>
      </c>
      <c r="I33" s="6">
        <f t="shared" si="0"/>
        <v>0.22000000000000003</v>
      </c>
      <c r="J33" s="6">
        <v>0.01</v>
      </c>
      <c r="K33" s="6">
        <v>0.04</v>
      </c>
      <c r="L33" s="6">
        <v>0.18</v>
      </c>
      <c r="M33" s="6">
        <f>K33+L33</f>
        <v>0.22</v>
      </c>
      <c r="N33" s="7">
        <f t="shared" si="1"/>
        <v>0.99999999999999989</v>
      </c>
      <c r="O33" s="15"/>
      <c r="P33" s="15"/>
      <c r="Q33" s="15"/>
      <c r="R33" s="15"/>
      <c r="S33" s="15"/>
      <c r="T33" s="15"/>
      <c r="U33" s="44">
        <v>0.39</v>
      </c>
    </row>
    <row r="34" spans="1:21" x14ac:dyDescent="0.25">
      <c r="A34" s="39">
        <v>29</v>
      </c>
      <c r="B34" s="5" t="s">
        <v>41</v>
      </c>
      <c r="C34" s="5"/>
      <c r="D34" s="6">
        <v>10.55</v>
      </c>
      <c r="E34" s="6">
        <v>38.54</v>
      </c>
      <c r="F34" s="6">
        <v>47.26</v>
      </c>
      <c r="G34" s="6">
        <v>0.11</v>
      </c>
      <c r="H34" s="6">
        <v>4.8499999999999996</v>
      </c>
      <c r="I34" s="6">
        <f t="shared" si="0"/>
        <v>4.96</v>
      </c>
      <c r="J34" s="35">
        <v>5.5999999999999995E-4</v>
      </c>
      <c r="K34" s="6">
        <v>5.0000000000000001E-3</v>
      </c>
      <c r="L34" s="6">
        <v>1.88</v>
      </c>
      <c r="M34" s="6">
        <v>1.88</v>
      </c>
      <c r="N34" s="7">
        <f t="shared" si="1"/>
        <v>0.37903225806451613</v>
      </c>
      <c r="O34" s="15"/>
      <c r="P34" s="15"/>
      <c r="Q34" s="15"/>
      <c r="R34" s="15"/>
      <c r="S34" s="15"/>
      <c r="T34" s="15"/>
      <c r="U34" s="44">
        <v>0</v>
      </c>
    </row>
    <row r="35" spans="1:21" x14ac:dyDescent="0.25">
      <c r="A35" s="36">
        <v>30</v>
      </c>
      <c r="B35" s="5" t="s">
        <v>42</v>
      </c>
      <c r="C35" s="5"/>
      <c r="D35" s="6">
        <v>12.44</v>
      </c>
      <c r="E35" s="6">
        <v>59.68</v>
      </c>
      <c r="F35" s="6">
        <v>46.94</v>
      </c>
      <c r="G35" s="6">
        <v>2.35</v>
      </c>
      <c r="H35" s="6">
        <v>3.99</v>
      </c>
      <c r="I35" s="6">
        <f t="shared" si="0"/>
        <v>6.34</v>
      </c>
      <c r="J35" s="6">
        <v>0.21</v>
      </c>
      <c r="K35" s="6">
        <v>0.77</v>
      </c>
      <c r="L35" s="6">
        <v>5.14</v>
      </c>
      <c r="M35" s="6">
        <v>5.91</v>
      </c>
      <c r="N35" s="7">
        <f t="shared" si="1"/>
        <v>0.93217665615141965</v>
      </c>
      <c r="O35" s="15"/>
      <c r="P35" s="15"/>
      <c r="Q35" s="15"/>
      <c r="R35" s="15"/>
      <c r="S35" s="15"/>
      <c r="T35" s="15"/>
      <c r="U35" s="44">
        <v>0</v>
      </c>
    </row>
    <row r="36" spans="1:21" x14ac:dyDescent="0.25">
      <c r="A36" s="17"/>
      <c r="B36" s="18" t="s">
        <v>52</v>
      </c>
      <c r="C36" s="18"/>
      <c r="D36" s="19">
        <f>SUM(D6:D35)</f>
        <v>10367.65238</v>
      </c>
      <c r="E36" s="19"/>
      <c r="F36" s="19"/>
      <c r="G36" s="19">
        <f>SUM(G6:G35)</f>
        <v>5629.8287250080011</v>
      </c>
      <c r="H36" s="19">
        <f t="shared" ref="H36:M36" si="5">SUM(H6:H35)</f>
        <v>1554.2135898399997</v>
      </c>
      <c r="I36" s="19">
        <f t="shared" si="5"/>
        <v>7184.0423148479995</v>
      </c>
      <c r="J36" s="19">
        <f t="shared" si="5"/>
        <v>199.85432999999998</v>
      </c>
      <c r="K36" s="19">
        <f t="shared" si="5"/>
        <v>827.82848999999953</v>
      </c>
      <c r="L36" s="19">
        <f t="shared" si="5"/>
        <v>6010.2390400000013</v>
      </c>
      <c r="M36" s="19">
        <f t="shared" si="5"/>
        <v>6838.0655500000003</v>
      </c>
      <c r="N36" s="8"/>
      <c r="O36" s="8">
        <f>SUM(O6:O27)</f>
        <v>353.59999999999997</v>
      </c>
      <c r="P36" s="8">
        <f>SUM(P13:P27)</f>
        <v>5.19</v>
      </c>
      <c r="Q36" s="8">
        <f t="shared" si="2"/>
        <v>358.78999999999996</v>
      </c>
      <c r="R36" s="8">
        <f>SUM(R6:R27)</f>
        <v>274.39299999999997</v>
      </c>
      <c r="S36" s="8"/>
      <c r="T36" s="8"/>
      <c r="U36" s="44">
        <f>SUM(U6:U35)</f>
        <v>3788.01</v>
      </c>
    </row>
    <row r="37" spans="1:21" ht="15" customHeight="1" x14ac:dyDescent="0.25">
      <c r="A37" s="251" t="s">
        <v>53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3"/>
    </row>
    <row r="38" spans="1:21" ht="15" customHeight="1" x14ac:dyDescent="0.25">
      <c r="A38" s="244" t="s">
        <v>98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6"/>
    </row>
    <row r="39" spans="1:21" x14ac:dyDescent="0.25">
      <c r="B39" s="20"/>
      <c r="C39" s="20"/>
      <c r="U39" s="51"/>
    </row>
    <row r="40" spans="1:21" x14ac:dyDescent="0.25">
      <c r="U40" s="51"/>
    </row>
    <row r="41" spans="1:21" x14ac:dyDescent="0.25">
      <c r="U41" s="51"/>
    </row>
    <row r="42" spans="1:21" x14ac:dyDescent="0.25">
      <c r="U42" s="51"/>
    </row>
    <row r="43" spans="1:21" x14ac:dyDescent="0.25">
      <c r="U43" s="51"/>
    </row>
    <row r="44" spans="1:21" x14ac:dyDescent="0.25">
      <c r="U44" s="51"/>
    </row>
    <row r="45" spans="1:21" x14ac:dyDescent="0.25">
      <c r="U45" s="51"/>
    </row>
    <row r="46" spans="1:21" x14ac:dyDescent="0.25">
      <c r="U46" s="51"/>
    </row>
    <row r="47" spans="1:21" x14ac:dyDescent="0.25">
      <c r="U47" s="51"/>
    </row>
    <row r="48" spans="1:21" x14ac:dyDescent="0.25">
      <c r="U48" s="51"/>
    </row>
    <row r="49" spans="21:21" x14ac:dyDescent="0.25">
      <c r="U49" s="51"/>
    </row>
    <row r="50" spans="21:21" x14ac:dyDescent="0.25">
      <c r="U50" s="51"/>
    </row>
    <row r="51" spans="21:21" x14ac:dyDescent="0.25">
      <c r="U51" s="51"/>
    </row>
    <row r="52" spans="21:21" x14ac:dyDescent="0.25">
      <c r="U52" s="51"/>
    </row>
    <row r="53" spans="21:21" x14ac:dyDescent="0.25">
      <c r="U53" s="51"/>
    </row>
    <row r="54" spans="21:21" x14ac:dyDescent="0.25">
      <c r="U54" s="51"/>
    </row>
    <row r="55" spans="21:21" x14ac:dyDescent="0.25">
      <c r="U55" s="51"/>
    </row>
    <row r="56" spans="21:21" x14ac:dyDescent="0.25">
      <c r="U56" s="51"/>
    </row>
    <row r="57" spans="21:21" x14ac:dyDescent="0.25">
      <c r="U57" s="51"/>
    </row>
    <row r="58" spans="21:21" x14ac:dyDescent="0.25">
      <c r="U58" s="51"/>
    </row>
    <row r="59" spans="21:21" x14ac:dyDescent="0.25">
      <c r="U59" s="51"/>
    </row>
    <row r="60" spans="21:21" x14ac:dyDescent="0.25">
      <c r="U60" s="51"/>
    </row>
    <row r="61" spans="21:21" x14ac:dyDescent="0.25">
      <c r="U61" s="51"/>
    </row>
    <row r="62" spans="21:21" x14ac:dyDescent="0.25">
      <c r="U62" s="51"/>
    </row>
    <row r="63" spans="21:21" x14ac:dyDescent="0.25">
      <c r="U63" s="51"/>
    </row>
    <row r="64" spans="21:21" x14ac:dyDescent="0.25">
      <c r="U64" s="51"/>
    </row>
    <row r="65" spans="21:21" x14ac:dyDescent="0.25">
      <c r="U65" s="51"/>
    </row>
    <row r="66" spans="21:21" x14ac:dyDescent="0.25">
      <c r="U66" s="51"/>
    </row>
    <row r="67" spans="21:21" x14ac:dyDescent="0.25">
      <c r="U67" s="51"/>
    </row>
    <row r="68" spans="21:21" x14ac:dyDescent="0.25">
      <c r="U68" s="51"/>
    </row>
    <row r="69" spans="21:21" x14ac:dyDescent="0.25">
      <c r="U69" s="51"/>
    </row>
    <row r="70" spans="21:21" x14ac:dyDescent="0.25">
      <c r="U70" s="51"/>
    </row>
    <row r="71" spans="21:21" x14ac:dyDescent="0.25">
      <c r="U71" s="51"/>
    </row>
    <row r="72" spans="21:21" x14ac:dyDescent="0.25">
      <c r="U72" s="51"/>
    </row>
    <row r="73" spans="21:21" x14ac:dyDescent="0.25">
      <c r="U73" s="51"/>
    </row>
    <row r="74" spans="21:21" x14ac:dyDescent="0.25">
      <c r="U74" s="51"/>
    </row>
    <row r="75" spans="21:21" x14ac:dyDescent="0.25">
      <c r="U75" s="51"/>
    </row>
    <row r="76" spans="21:21" x14ac:dyDescent="0.25">
      <c r="U76" s="51"/>
    </row>
    <row r="77" spans="21:21" x14ac:dyDescent="0.25">
      <c r="U77" s="51"/>
    </row>
    <row r="78" spans="21:21" x14ac:dyDescent="0.25">
      <c r="U78" s="51"/>
    </row>
    <row r="79" spans="21:21" x14ac:dyDescent="0.25">
      <c r="U79" s="51"/>
    </row>
    <row r="80" spans="21:21" x14ac:dyDescent="0.25">
      <c r="U80" s="51"/>
    </row>
    <row r="81" spans="21:21" x14ac:dyDescent="0.25">
      <c r="U81" s="51"/>
    </row>
    <row r="82" spans="21:21" x14ac:dyDescent="0.25">
      <c r="U82" s="51"/>
    </row>
    <row r="83" spans="21:21" x14ac:dyDescent="0.25">
      <c r="U83" s="51"/>
    </row>
    <row r="84" spans="21:21" x14ac:dyDescent="0.25">
      <c r="U84" s="51"/>
    </row>
    <row r="85" spans="21:21" x14ac:dyDescent="0.25">
      <c r="U85" s="51"/>
    </row>
    <row r="86" spans="21:21" x14ac:dyDescent="0.25">
      <c r="U86" s="51"/>
    </row>
    <row r="87" spans="21:21" x14ac:dyDescent="0.25">
      <c r="U87" s="51"/>
    </row>
    <row r="88" spans="21:21" x14ac:dyDescent="0.25">
      <c r="U88" s="51"/>
    </row>
    <row r="89" spans="21:21" x14ac:dyDescent="0.25">
      <c r="U89" s="51"/>
    </row>
    <row r="90" spans="21:21" x14ac:dyDescent="0.25">
      <c r="U90" s="51"/>
    </row>
    <row r="91" spans="21:21" x14ac:dyDescent="0.25">
      <c r="U91" s="51"/>
    </row>
    <row r="92" spans="21:21" x14ac:dyDescent="0.25">
      <c r="U92" s="51"/>
    </row>
    <row r="93" spans="21:21" x14ac:dyDescent="0.25">
      <c r="U93" s="51"/>
    </row>
    <row r="94" spans="21:21" x14ac:dyDescent="0.25">
      <c r="U94" s="51"/>
    </row>
    <row r="95" spans="21:21" x14ac:dyDescent="0.25">
      <c r="U95" s="51"/>
    </row>
    <row r="96" spans="21:21" x14ac:dyDescent="0.25">
      <c r="U96" s="51"/>
    </row>
    <row r="97" spans="21:21" x14ac:dyDescent="0.25">
      <c r="U97" s="51"/>
    </row>
  </sheetData>
  <sortState ref="B6:N32">
    <sortCondition ref="B6"/>
  </sortState>
  <mergeCells count="27">
    <mergeCell ref="A1:U1"/>
    <mergeCell ref="U2:U5"/>
    <mergeCell ref="A37:U37"/>
    <mergeCell ref="A2:A5"/>
    <mergeCell ref="B2:B5"/>
    <mergeCell ref="D2:D5"/>
    <mergeCell ref="E2:F3"/>
    <mergeCell ref="G2:I3"/>
    <mergeCell ref="J2:N3"/>
    <mergeCell ref="O2:Q3"/>
    <mergeCell ref="R2:T3"/>
    <mergeCell ref="E4:E5"/>
    <mergeCell ref="T4:T5"/>
    <mergeCell ref="C2:C5"/>
    <mergeCell ref="N4:N5"/>
    <mergeCell ref="O4:O5"/>
    <mergeCell ref="A38:U38"/>
    <mergeCell ref="P4:P5"/>
    <mergeCell ref="Q4:Q5"/>
    <mergeCell ref="R4:R5"/>
    <mergeCell ref="S4:S5"/>
    <mergeCell ref="F4:F5"/>
    <mergeCell ref="G4:G5"/>
    <mergeCell ref="H4:H5"/>
    <mergeCell ref="I4:I5"/>
    <mergeCell ref="J4:K4"/>
    <mergeCell ref="M4:M5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1" zoomScale="98" zoomScaleNormal="98" workbookViewId="0">
      <selection activeCell="I21" sqref="I21:L21"/>
    </sheetView>
  </sheetViews>
  <sheetFormatPr defaultRowHeight="15" x14ac:dyDescent="0.25"/>
  <cols>
    <col min="1" max="1" width="3.5703125" customWidth="1"/>
    <col min="2" max="2" width="12" customWidth="1"/>
    <col min="3" max="3" width="7" customWidth="1"/>
    <col min="4" max="4" width="5.42578125" customWidth="1"/>
    <col min="5" max="5" width="5" customWidth="1"/>
    <col min="6" max="6" width="7.42578125" bestFit="1" customWidth="1"/>
    <col min="7" max="7" width="7.5703125" customWidth="1"/>
    <col min="8" max="8" width="8" customWidth="1"/>
    <col min="9" max="9" width="7" customWidth="1"/>
    <col min="10" max="10" width="6.7109375" customWidth="1"/>
    <col min="11" max="11" width="6.5703125" customWidth="1"/>
    <col min="12" max="12" width="6.42578125" customWidth="1"/>
    <col min="13" max="13" width="6.7109375" customWidth="1"/>
    <col min="14" max="14" width="5.140625" hidden="1" customWidth="1"/>
    <col min="15" max="15" width="4.85546875" hidden="1" customWidth="1"/>
    <col min="16" max="16" width="6.140625" hidden="1" customWidth="1"/>
    <col min="17" max="17" width="6.42578125" hidden="1" customWidth="1"/>
    <col min="18" max="19" width="0" hidden="1" customWidth="1"/>
  </cols>
  <sheetData>
    <row r="1" spans="1:19" ht="23.25" customHeight="1" x14ac:dyDescent="0.25">
      <c r="A1" s="227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</row>
    <row r="2" spans="1:19" x14ac:dyDescent="0.25">
      <c r="A2" s="228" t="s">
        <v>65</v>
      </c>
      <c r="B2" s="230" t="s">
        <v>1</v>
      </c>
      <c r="C2" s="233" t="s">
        <v>115</v>
      </c>
      <c r="D2" s="236" t="s">
        <v>116</v>
      </c>
      <c r="E2" s="236"/>
      <c r="F2" s="228" t="s">
        <v>4</v>
      </c>
      <c r="G2" s="229"/>
      <c r="H2" s="229"/>
      <c r="I2" s="228" t="s">
        <v>5</v>
      </c>
      <c r="J2" s="229"/>
      <c r="K2" s="229"/>
      <c r="L2" s="229"/>
      <c r="M2" s="229"/>
      <c r="N2" s="226" t="s">
        <v>6</v>
      </c>
      <c r="O2" s="226"/>
      <c r="P2" s="226"/>
      <c r="Q2" s="226" t="s">
        <v>7</v>
      </c>
      <c r="R2" s="226"/>
      <c r="S2" s="226"/>
    </row>
    <row r="3" spans="1:19" ht="19.5" customHeight="1" x14ac:dyDescent="0.25">
      <c r="A3" s="229"/>
      <c r="B3" s="231"/>
      <c r="C3" s="234"/>
      <c r="D3" s="236"/>
      <c r="E3" s="236"/>
      <c r="F3" s="229"/>
      <c r="G3" s="229"/>
      <c r="H3" s="229"/>
      <c r="I3" s="229"/>
      <c r="J3" s="229"/>
      <c r="K3" s="229"/>
      <c r="L3" s="229"/>
      <c r="M3" s="229"/>
      <c r="N3" s="226"/>
      <c r="O3" s="226"/>
      <c r="P3" s="226"/>
      <c r="Q3" s="226"/>
      <c r="R3" s="226"/>
      <c r="S3" s="226"/>
    </row>
    <row r="4" spans="1:19" ht="24" customHeight="1" x14ac:dyDescent="0.25">
      <c r="A4" s="229"/>
      <c r="B4" s="231"/>
      <c r="C4" s="234"/>
      <c r="D4" s="228" t="s">
        <v>117</v>
      </c>
      <c r="E4" s="229" t="s">
        <v>118</v>
      </c>
      <c r="F4" s="229" t="s">
        <v>10</v>
      </c>
      <c r="G4" s="229" t="s">
        <v>11</v>
      </c>
      <c r="H4" s="229" t="s">
        <v>12</v>
      </c>
      <c r="I4" s="237" t="s">
        <v>110</v>
      </c>
      <c r="J4" s="238"/>
      <c r="K4" s="59" t="s">
        <v>113</v>
      </c>
      <c r="L4" s="228" t="s">
        <v>81</v>
      </c>
      <c r="M4" s="225" t="s">
        <v>16</v>
      </c>
      <c r="N4" s="241" t="s">
        <v>17</v>
      </c>
      <c r="O4" s="241" t="s">
        <v>18</v>
      </c>
      <c r="P4" s="241" t="s">
        <v>19</v>
      </c>
      <c r="Q4" s="241" t="s">
        <v>17</v>
      </c>
      <c r="R4" s="241" t="s">
        <v>18</v>
      </c>
      <c r="S4" s="241" t="s">
        <v>19</v>
      </c>
    </row>
    <row r="5" spans="1:19" ht="22.5" x14ac:dyDescent="0.25">
      <c r="A5" s="229"/>
      <c r="B5" s="232"/>
      <c r="C5" s="235"/>
      <c r="D5" s="229"/>
      <c r="E5" s="229"/>
      <c r="F5" s="229"/>
      <c r="G5" s="229"/>
      <c r="H5" s="229"/>
      <c r="I5" s="59" t="s">
        <v>111</v>
      </c>
      <c r="J5" s="59" t="s">
        <v>112</v>
      </c>
      <c r="K5" s="60" t="s">
        <v>114</v>
      </c>
      <c r="L5" s="229"/>
      <c r="M5" s="226"/>
      <c r="N5" s="242"/>
      <c r="O5" s="242"/>
      <c r="P5" s="242"/>
      <c r="Q5" s="242"/>
      <c r="R5" s="242"/>
      <c r="S5" s="242"/>
    </row>
    <row r="6" spans="1:19" x14ac:dyDescent="0.25">
      <c r="A6" s="42">
        <v>1</v>
      </c>
      <c r="B6" s="5" t="s">
        <v>47</v>
      </c>
      <c r="C6" s="43">
        <v>493.77</v>
      </c>
      <c r="D6" s="43">
        <v>60.96</v>
      </c>
      <c r="E6" s="43">
        <v>41.14</v>
      </c>
      <c r="F6" s="43">
        <v>200.2</v>
      </c>
      <c r="G6" s="43">
        <v>68.03</v>
      </c>
      <c r="H6" s="43">
        <f t="shared" ref="H6:H38" si="0">F6+G6</f>
        <v>268.23</v>
      </c>
      <c r="I6" s="44">
        <v>9.08</v>
      </c>
      <c r="J6" s="44">
        <v>23.51</v>
      </c>
      <c r="K6" s="44">
        <v>244.7</v>
      </c>
      <c r="L6" s="44">
        <f t="shared" ref="L6:L13" si="1">J6+K6</f>
        <v>268.20999999999998</v>
      </c>
      <c r="M6" s="45">
        <f t="shared" ref="M6:M38" si="2">L6/H6</f>
        <v>0.99992543712485538</v>
      </c>
      <c r="N6" s="46">
        <v>12.9</v>
      </c>
      <c r="O6" s="46">
        <v>0</v>
      </c>
      <c r="P6" s="46">
        <f t="shared" ref="P6:P39" si="3">O6+N6</f>
        <v>12.9</v>
      </c>
      <c r="Q6" s="46">
        <f>1.15*12</f>
        <v>13.799999999999999</v>
      </c>
      <c r="R6" s="46"/>
      <c r="S6" s="46"/>
    </row>
    <row r="7" spans="1:19" ht="22.5" x14ac:dyDescent="0.25">
      <c r="A7" s="52">
        <v>2</v>
      </c>
      <c r="B7" s="5" t="s">
        <v>105</v>
      </c>
      <c r="C7" s="43">
        <v>13.83</v>
      </c>
      <c r="D7" s="43">
        <v>66.31</v>
      </c>
      <c r="E7" s="43">
        <v>51.55</v>
      </c>
      <c r="F7" s="43">
        <v>7.09</v>
      </c>
      <c r="G7" s="43">
        <v>1.62</v>
      </c>
      <c r="H7" s="43">
        <f t="shared" si="0"/>
        <v>8.7100000000000009</v>
      </c>
      <c r="I7" s="44">
        <v>0.37</v>
      </c>
      <c r="J7" s="44">
        <v>1.4731000000000001</v>
      </c>
      <c r="K7" s="44">
        <v>6.7381099999999998</v>
      </c>
      <c r="L7" s="44">
        <f t="shared" si="1"/>
        <v>8.2112099999999995</v>
      </c>
      <c r="M7" s="45">
        <f t="shared" si="2"/>
        <v>0.94273363949483335</v>
      </c>
      <c r="N7" s="46"/>
      <c r="O7" s="46"/>
      <c r="P7" s="46"/>
      <c r="Q7" s="46"/>
      <c r="R7" s="46"/>
      <c r="S7" s="46"/>
    </row>
    <row r="8" spans="1:19" x14ac:dyDescent="0.25">
      <c r="A8" s="52">
        <v>3</v>
      </c>
      <c r="B8" s="5" t="s">
        <v>45</v>
      </c>
      <c r="C8" s="43">
        <v>311.69</v>
      </c>
      <c r="D8" s="43">
        <v>84.17</v>
      </c>
      <c r="E8" s="43">
        <v>60.35</v>
      </c>
      <c r="F8" s="43">
        <v>225.41</v>
      </c>
      <c r="G8" s="43">
        <v>26.49</v>
      </c>
      <c r="H8" s="44">
        <f t="shared" si="0"/>
        <v>251.9</v>
      </c>
      <c r="I8" s="44">
        <v>7</v>
      </c>
      <c r="J8" s="43">
        <v>29.14</v>
      </c>
      <c r="K8" s="43">
        <v>211.45</v>
      </c>
      <c r="L8" s="43">
        <f t="shared" si="1"/>
        <v>240.58999999999997</v>
      </c>
      <c r="M8" s="45">
        <f t="shared" si="2"/>
        <v>0.95510123064708208</v>
      </c>
      <c r="N8" s="46">
        <v>4.55</v>
      </c>
      <c r="O8" s="46">
        <v>1.17</v>
      </c>
      <c r="P8" s="46">
        <f t="shared" si="3"/>
        <v>5.72</v>
      </c>
      <c r="Q8" s="46">
        <f>0.37*12</f>
        <v>4.4399999999999995</v>
      </c>
      <c r="R8" s="46"/>
      <c r="S8" s="46"/>
    </row>
    <row r="9" spans="1:19" x14ac:dyDescent="0.25">
      <c r="A9" s="52">
        <v>4</v>
      </c>
      <c r="B9" s="5" t="s">
        <v>25</v>
      </c>
      <c r="C9" s="43">
        <v>1038.05</v>
      </c>
      <c r="D9" s="43">
        <v>85.12</v>
      </c>
      <c r="E9" s="43">
        <v>74.53</v>
      </c>
      <c r="F9" s="43">
        <v>783.74</v>
      </c>
      <c r="G9" s="43">
        <v>87.42</v>
      </c>
      <c r="H9" s="43">
        <f t="shared" si="0"/>
        <v>871.16</v>
      </c>
      <c r="I9" s="43">
        <v>25.01</v>
      </c>
      <c r="J9" s="43">
        <v>116.55</v>
      </c>
      <c r="K9" s="43">
        <f>644.08+73.78+22.71</f>
        <v>740.57</v>
      </c>
      <c r="L9" s="43">
        <f t="shared" si="1"/>
        <v>857.12</v>
      </c>
      <c r="M9" s="45">
        <f t="shared" si="2"/>
        <v>0.98388355755544332</v>
      </c>
      <c r="N9" s="46">
        <v>7.95</v>
      </c>
      <c r="O9" s="46">
        <v>0</v>
      </c>
      <c r="P9" s="46">
        <f t="shared" si="3"/>
        <v>7.95</v>
      </c>
      <c r="Q9" s="46">
        <f>0.66*12</f>
        <v>7.92</v>
      </c>
      <c r="R9" s="46"/>
      <c r="S9" s="46"/>
    </row>
    <row r="10" spans="1:19" x14ac:dyDescent="0.25">
      <c r="A10" s="52">
        <v>5</v>
      </c>
      <c r="B10" s="5" t="s">
        <v>26</v>
      </c>
      <c r="C10" s="43">
        <v>255.4</v>
      </c>
      <c r="D10" s="43">
        <v>84.25</v>
      </c>
      <c r="E10" s="43">
        <v>59.98</v>
      </c>
      <c r="F10" s="43">
        <v>165.16</v>
      </c>
      <c r="G10" s="43">
        <v>35.61</v>
      </c>
      <c r="H10" s="43">
        <f t="shared" si="0"/>
        <v>200.76999999999998</v>
      </c>
      <c r="I10" s="43">
        <v>7.19</v>
      </c>
      <c r="J10" s="43">
        <v>20.420000000000002</v>
      </c>
      <c r="K10" s="43">
        <v>180.35</v>
      </c>
      <c r="L10" s="43">
        <f t="shared" si="1"/>
        <v>200.76999999999998</v>
      </c>
      <c r="M10" s="45">
        <f t="shared" si="2"/>
        <v>1</v>
      </c>
      <c r="N10" s="46">
        <v>25.55</v>
      </c>
      <c r="O10" s="46">
        <v>0</v>
      </c>
      <c r="P10" s="46">
        <f t="shared" si="3"/>
        <v>25.55</v>
      </c>
      <c r="Q10" s="46">
        <f>2.17*12</f>
        <v>26.04</v>
      </c>
      <c r="R10" s="46"/>
      <c r="S10" s="46"/>
    </row>
    <row r="11" spans="1:19" x14ac:dyDescent="0.25">
      <c r="A11" s="52">
        <v>6</v>
      </c>
      <c r="B11" s="5" t="s">
        <v>27</v>
      </c>
      <c r="C11" s="43">
        <v>167.53</v>
      </c>
      <c r="D11" s="43">
        <v>37.69</v>
      </c>
      <c r="E11" s="43">
        <v>43.59</v>
      </c>
      <c r="F11" s="43">
        <v>1.58</v>
      </c>
      <c r="G11" s="43">
        <v>71.2</v>
      </c>
      <c r="H11" s="43">
        <f t="shared" si="0"/>
        <v>72.78</v>
      </c>
      <c r="I11" s="44">
        <v>0.77</v>
      </c>
      <c r="J11" s="44">
        <v>2.9120599999999999</v>
      </c>
      <c r="K11" s="44">
        <v>69.447209999999998</v>
      </c>
      <c r="L11" s="44">
        <f t="shared" si="1"/>
        <v>72.359269999999995</v>
      </c>
      <c r="M11" s="45">
        <f t="shared" si="2"/>
        <v>0.99421915361363</v>
      </c>
      <c r="N11" s="46">
        <v>45.01</v>
      </c>
      <c r="O11" s="46">
        <v>0</v>
      </c>
      <c r="P11" s="46">
        <f t="shared" si="3"/>
        <v>45.01</v>
      </c>
      <c r="Q11" s="46">
        <f>3.83*12</f>
        <v>45.96</v>
      </c>
      <c r="R11" s="46"/>
      <c r="S11" s="46"/>
    </row>
    <row r="12" spans="1:19" x14ac:dyDescent="0.25">
      <c r="A12" s="52">
        <v>7</v>
      </c>
      <c r="B12" s="5" t="s">
        <v>46</v>
      </c>
      <c r="C12" s="43">
        <v>14.58</v>
      </c>
      <c r="D12" s="43">
        <v>42.24</v>
      </c>
      <c r="E12" s="43">
        <v>33.020000000000003</v>
      </c>
      <c r="F12" s="43">
        <v>2.33</v>
      </c>
      <c r="G12" s="43">
        <v>2.99</v>
      </c>
      <c r="H12" s="43">
        <f t="shared" si="0"/>
        <v>5.32</v>
      </c>
      <c r="I12" s="44">
        <v>0.15</v>
      </c>
      <c r="J12" s="44">
        <v>0.57999999999999996</v>
      </c>
      <c r="K12" s="44">
        <v>4.53</v>
      </c>
      <c r="L12" s="44">
        <f t="shared" si="1"/>
        <v>5.1100000000000003</v>
      </c>
      <c r="M12" s="45">
        <f t="shared" si="2"/>
        <v>0.96052631578947367</v>
      </c>
      <c r="N12" s="46">
        <v>8.6999999999999993</v>
      </c>
      <c r="O12" s="46">
        <v>0</v>
      </c>
      <c r="P12" s="46">
        <f t="shared" si="3"/>
        <v>8.6999999999999993</v>
      </c>
      <c r="Q12" s="46">
        <f>0.72*12</f>
        <v>8.64</v>
      </c>
      <c r="R12" s="46"/>
      <c r="S12" s="46"/>
    </row>
    <row r="13" spans="1:19" x14ac:dyDescent="0.25">
      <c r="A13" s="52">
        <v>8</v>
      </c>
      <c r="B13" s="5" t="s">
        <v>99</v>
      </c>
      <c r="C13" s="43">
        <v>603.84</v>
      </c>
      <c r="D13" s="43">
        <v>74.64</v>
      </c>
      <c r="E13" s="43">
        <v>48.25</v>
      </c>
      <c r="F13" s="43">
        <v>258.77999999999997</v>
      </c>
      <c r="G13" s="43">
        <v>124.06</v>
      </c>
      <c r="H13" s="43">
        <f t="shared" si="0"/>
        <v>382.84</v>
      </c>
      <c r="I13" s="44">
        <v>2.96</v>
      </c>
      <c r="J13" s="44">
        <v>42.725349999999999</v>
      </c>
      <c r="K13" s="44">
        <v>295.74587000000002</v>
      </c>
      <c r="L13" s="44">
        <f t="shared" si="1"/>
        <v>338.47122000000002</v>
      </c>
      <c r="M13" s="45">
        <f t="shared" si="2"/>
        <v>0.88410620624804104</v>
      </c>
      <c r="N13" s="46"/>
      <c r="O13" s="46"/>
      <c r="P13" s="46"/>
      <c r="Q13" s="46"/>
      <c r="R13" s="46"/>
      <c r="S13" s="46"/>
    </row>
    <row r="14" spans="1:19" x14ac:dyDescent="0.25">
      <c r="A14" s="52">
        <v>9</v>
      </c>
      <c r="B14" s="5" t="s">
        <v>28</v>
      </c>
      <c r="C14" s="43">
        <v>253.53</v>
      </c>
      <c r="D14" s="43">
        <v>54.61</v>
      </c>
      <c r="E14" s="43">
        <v>41.05</v>
      </c>
      <c r="F14" s="43">
        <v>90.28</v>
      </c>
      <c r="G14" s="43">
        <v>36.21</v>
      </c>
      <c r="H14" s="43">
        <f t="shared" si="0"/>
        <v>126.49000000000001</v>
      </c>
      <c r="I14" s="43">
        <v>2.68</v>
      </c>
      <c r="J14" s="43">
        <v>11.35</v>
      </c>
      <c r="K14" s="43">
        <v>115.14</v>
      </c>
      <c r="L14" s="43">
        <v>126.49</v>
      </c>
      <c r="M14" s="45">
        <f t="shared" si="2"/>
        <v>0.99999999999999989</v>
      </c>
      <c r="N14" s="46">
        <v>27.91</v>
      </c>
      <c r="O14" s="46">
        <v>0</v>
      </c>
      <c r="P14" s="46">
        <f t="shared" si="3"/>
        <v>27.91</v>
      </c>
      <c r="Q14" s="46">
        <f>2.32*12</f>
        <v>27.839999999999996</v>
      </c>
      <c r="R14" s="46"/>
      <c r="S14" s="46"/>
    </row>
    <row r="15" spans="1:19" x14ac:dyDescent="0.25">
      <c r="A15" s="52">
        <v>10</v>
      </c>
      <c r="B15" s="58" t="s">
        <v>29</v>
      </c>
      <c r="C15" s="43">
        <v>68.569999999999993</v>
      </c>
      <c r="D15" s="43">
        <v>56.23</v>
      </c>
      <c r="E15" s="43">
        <v>30.99</v>
      </c>
      <c r="F15" s="43">
        <v>34.68</v>
      </c>
      <c r="G15" s="43">
        <v>2.14</v>
      </c>
      <c r="H15" s="43">
        <f t="shared" si="0"/>
        <v>36.82</v>
      </c>
      <c r="I15" s="43">
        <v>1.97</v>
      </c>
      <c r="J15" s="43">
        <v>9.57</v>
      </c>
      <c r="K15" s="43">
        <v>17.21</v>
      </c>
      <c r="L15" s="43">
        <f t="shared" ref="L15:L31" si="4">J15+K15</f>
        <v>26.78</v>
      </c>
      <c r="M15" s="45">
        <f t="shared" si="2"/>
        <v>0.72732210755024451</v>
      </c>
      <c r="N15" s="46">
        <v>1.63</v>
      </c>
      <c r="O15" s="46">
        <v>1.07</v>
      </c>
      <c r="P15" s="46">
        <f t="shared" si="3"/>
        <v>2.7</v>
      </c>
      <c r="Q15" s="46">
        <f>0.12*12</f>
        <v>1.44</v>
      </c>
      <c r="R15" s="46">
        <f>0.1*12</f>
        <v>1.2000000000000002</v>
      </c>
      <c r="S15" s="46"/>
    </row>
    <row r="16" spans="1:19" ht="22.5" x14ac:dyDescent="0.25">
      <c r="A16" s="52">
        <v>11</v>
      </c>
      <c r="B16" s="5" t="s">
        <v>82</v>
      </c>
      <c r="C16" s="43">
        <v>125.49</v>
      </c>
      <c r="D16" s="43">
        <v>63.55</v>
      </c>
      <c r="E16" s="43">
        <v>47.1</v>
      </c>
      <c r="F16" s="43">
        <v>58.05</v>
      </c>
      <c r="G16" s="43">
        <v>16.079999999999998</v>
      </c>
      <c r="H16" s="43">
        <f t="shared" si="0"/>
        <v>74.13</v>
      </c>
      <c r="I16" s="44">
        <v>2.48</v>
      </c>
      <c r="J16" s="44">
        <v>12.37144</v>
      </c>
      <c r="K16" s="44">
        <v>61.758560000000003</v>
      </c>
      <c r="L16" s="43">
        <f t="shared" si="4"/>
        <v>74.13</v>
      </c>
      <c r="M16" s="45">
        <f t="shared" si="2"/>
        <v>1</v>
      </c>
      <c r="N16" s="46"/>
      <c r="O16" s="46"/>
      <c r="P16" s="46"/>
      <c r="Q16" s="46"/>
      <c r="R16" s="46"/>
      <c r="S16" s="46"/>
    </row>
    <row r="17" spans="1:19" x14ac:dyDescent="0.25">
      <c r="A17" s="52">
        <v>12</v>
      </c>
      <c r="B17" s="5" t="s">
        <v>39</v>
      </c>
      <c r="C17" s="47">
        <v>329.66237999999998</v>
      </c>
      <c r="D17" s="47">
        <v>86.48</v>
      </c>
      <c r="E17" s="47">
        <v>60.199999999999996</v>
      </c>
      <c r="F17" s="44">
        <v>216.51950900800003</v>
      </c>
      <c r="G17" s="44">
        <v>47.734337839999988</v>
      </c>
      <c r="H17" s="44">
        <f t="shared" si="0"/>
        <v>264.25384684800002</v>
      </c>
      <c r="I17" s="43">
        <v>9.18</v>
      </c>
      <c r="J17" s="43">
        <v>37.380000000000003</v>
      </c>
      <c r="K17" s="43">
        <v>196.03</v>
      </c>
      <c r="L17" s="43">
        <f t="shared" si="4"/>
        <v>233.41</v>
      </c>
      <c r="M17" s="45">
        <f t="shared" si="2"/>
        <v>0.88327947836558252</v>
      </c>
      <c r="N17" s="48">
        <v>38.49</v>
      </c>
      <c r="O17" s="48">
        <v>0</v>
      </c>
      <c r="P17" s="48">
        <f t="shared" si="3"/>
        <v>38.49</v>
      </c>
      <c r="Q17" s="48">
        <v>30.109000000000002</v>
      </c>
      <c r="R17" s="46">
        <v>0</v>
      </c>
      <c r="S17" s="46">
        <f>Q17+R17</f>
        <v>30.109000000000002</v>
      </c>
    </row>
    <row r="18" spans="1:19" x14ac:dyDescent="0.25">
      <c r="A18" s="52">
        <v>13</v>
      </c>
      <c r="B18" s="5" t="s">
        <v>30</v>
      </c>
      <c r="C18" s="43">
        <v>611.30999999999995</v>
      </c>
      <c r="D18" s="43">
        <v>76.040000000000006</v>
      </c>
      <c r="E18" s="43">
        <v>49.36</v>
      </c>
      <c r="F18" s="43">
        <v>285.55</v>
      </c>
      <c r="G18" s="43">
        <v>116.38</v>
      </c>
      <c r="H18" s="43">
        <f t="shared" si="0"/>
        <v>401.93</v>
      </c>
      <c r="I18" s="43">
        <v>10.97</v>
      </c>
      <c r="J18" s="43">
        <v>43.91</v>
      </c>
      <c r="K18" s="43">
        <v>358.02</v>
      </c>
      <c r="L18" s="43">
        <f t="shared" si="4"/>
        <v>401.92999999999995</v>
      </c>
      <c r="M18" s="45">
        <f t="shared" si="2"/>
        <v>0.99999999999999989</v>
      </c>
      <c r="N18" s="46">
        <v>0.01</v>
      </c>
      <c r="O18" s="46">
        <v>0.03</v>
      </c>
      <c r="P18" s="46">
        <f t="shared" si="3"/>
        <v>0.04</v>
      </c>
      <c r="Q18" s="46">
        <f>0*12</f>
        <v>0</v>
      </c>
      <c r="R18" s="46"/>
      <c r="S18" s="46"/>
    </row>
    <row r="19" spans="1:19" ht="22.5" x14ac:dyDescent="0.25">
      <c r="A19" s="52">
        <v>14</v>
      </c>
      <c r="B19" s="5" t="s">
        <v>31</v>
      </c>
      <c r="C19" s="43">
        <v>725.98</v>
      </c>
      <c r="D19" s="43">
        <v>80.099999999999994</v>
      </c>
      <c r="E19" s="43">
        <v>62.61</v>
      </c>
      <c r="F19" s="43">
        <v>420.83</v>
      </c>
      <c r="G19" s="43">
        <v>125.59</v>
      </c>
      <c r="H19" s="43">
        <f t="shared" si="0"/>
        <v>546.41999999999996</v>
      </c>
      <c r="I19" s="49">
        <v>14.319459999999999</v>
      </c>
      <c r="J19" s="43">
        <v>51.170310000000001</v>
      </c>
      <c r="K19" s="44">
        <v>478.43592999999998</v>
      </c>
      <c r="L19" s="43">
        <f t="shared" si="4"/>
        <v>529.60623999999996</v>
      </c>
      <c r="M19" s="45">
        <f t="shared" si="2"/>
        <v>0.96922923758281176</v>
      </c>
      <c r="N19" s="46">
        <v>16.95</v>
      </c>
      <c r="O19" s="46">
        <v>0</v>
      </c>
      <c r="P19" s="46">
        <f t="shared" si="3"/>
        <v>16.95</v>
      </c>
      <c r="Q19" s="46">
        <f>1.3*12</f>
        <v>15.600000000000001</v>
      </c>
      <c r="R19" s="46"/>
      <c r="S19" s="46"/>
    </row>
    <row r="20" spans="1:19" x14ac:dyDescent="0.25">
      <c r="A20" s="52">
        <v>15</v>
      </c>
      <c r="B20" s="5" t="s">
        <v>32</v>
      </c>
      <c r="C20" s="43">
        <v>1123.73</v>
      </c>
      <c r="D20" s="43">
        <v>76.319999999999993</v>
      </c>
      <c r="E20" s="43">
        <v>45.34</v>
      </c>
      <c r="F20" s="43">
        <v>469.72</v>
      </c>
      <c r="G20" s="43">
        <v>230.45</v>
      </c>
      <c r="H20" s="43">
        <f t="shared" si="0"/>
        <v>700.17000000000007</v>
      </c>
      <c r="I20" s="43">
        <v>25.05</v>
      </c>
      <c r="J20" s="43">
        <v>108.01</v>
      </c>
      <c r="K20" s="43">
        <v>592.16</v>
      </c>
      <c r="L20" s="43">
        <f t="shared" si="4"/>
        <v>700.17</v>
      </c>
      <c r="M20" s="45">
        <f t="shared" si="2"/>
        <v>0.99999999999999989</v>
      </c>
      <c r="N20" s="46">
        <v>12.28</v>
      </c>
      <c r="O20" s="46">
        <v>1.0900000000000001</v>
      </c>
      <c r="P20" s="46">
        <f t="shared" si="3"/>
        <v>13.37</v>
      </c>
      <c r="Q20" s="46">
        <f>1.08*12</f>
        <v>12.96</v>
      </c>
      <c r="R20" s="46"/>
      <c r="S20" s="46"/>
    </row>
    <row r="21" spans="1:19" x14ac:dyDescent="0.25">
      <c r="A21" s="57">
        <v>16</v>
      </c>
      <c r="B21" s="5" t="s">
        <v>109</v>
      </c>
      <c r="C21" s="43">
        <v>28.56</v>
      </c>
      <c r="D21" s="43">
        <v>88.56</v>
      </c>
      <c r="E21" s="43">
        <v>85.75</v>
      </c>
      <c r="F21" s="43">
        <v>17.91</v>
      </c>
      <c r="G21" s="43">
        <v>7.15</v>
      </c>
      <c r="H21" s="43">
        <f t="shared" si="0"/>
        <v>25.060000000000002</v>
      </c>
      <c r="I21" s="44">
        <v>0.62868999999999997</v>
      </c>
      <c r="J21" s="43">
        <v>1.99701</v>
      </c>
      <c r="K21" s="43">
        <v>19.19229</v>
      </c>
      <c r="L21" s="43">
        <f t="shared" si="4"/>
        <v>21.189299999999999</v>
      </c>
      <c r="M21" s="45">
        <f t="shared" si="2"/>
        <v>0.84554269752593769</v>
      </c>
      <c r="N21" s="46"/>
      <c r="O21" s="46"/>
      <c r="P21" s="46"/>
      <c r="Q21" s="46"/>
      <c r="R21" s="46"/>
      <c r="S21" s="46"/>
    </row>
    <row r="22" spans="1:19" x14ac:dyDescent="0.25">
      <c r="A22" s="57">
        <v>17</v>
      </c>
      <c r="B22" s="5" t="s">
        <v>51</v>
      </c>
      <c r="C22" s="43">
        <v>29.64</v>
      </c>
      <c r="D22" s="43">
        <v>77.790000000000006</v>
      </c>
      <c r="E22" s="43">
        <v>50.87</v>
      </c>
      <c r="F22" s="43">
        <v>18.43</v>
      </c>
      <c r="G22" s="43">
        <v>3.03</v>
      </c>
      <c r="H22" s="43">
        <f t="shared" si="0"/>
        <v>21.46</v>
      </c>
      <c r="I22" s="44">
        <v>0.14943999999999999</v>
      </c>
      <c r="J22" s="44">
        <v>0.84526000000000001</v>
      </c>
      <c r="K22" s="44">
        <v>20.55405</v>
      </c>
      <c r="L22" s="44">
        <f t="shared" si="4"/>
        <v>21.39931</v>
      </c>
      <c r="M22" s="45">
        <f t="shared" si="2"/>
        <v>0.99717194780987883</v>
      </c>
      <c r="N22" s="46">
        <v>0.3</v>
      </c>
      <c r="O22" s="46">
        <v>0</v>
      </c>
      <c r="P22" s="46">
        <f t="shared" si="3"/>
        <v>0.3</v>
      </c>
      <c r="Q22" s="46">
        <f>0*12</f>
        <v>0</v>
      </c>
      <c r="R22" s="46"/>
      <c r="S22" s="46"/>
    </row>
    <row r="23" spans="1:19" x14ac:dyDescent="0.25">
      <c r="A23" s="57">
        <v>18</v>
      </c>
      <c r="B23" s="5" t="s">
        <v>90</v>
      </c>
      <c r="C23" s="43">
        <v>10.91</v>
      </c>
      <c r="D23" s="43">
        <v>5.29</v>
      </c>
      <c r="E23" s="43">
        <v>5.62</v>
      </c>
      <c r="F23" s="43">
        <v>4.33</v>
      </c>
      <c r="G23" s="43">
        <v>2.73</v>
      </c>
      <c r="H23" s="43">
        <f t="shared" si="0"/>
        <v>7.0600000000000005</v>
      </c>
      <c r="I23" s="44">
        <v>0.25779999999999997</v>
      </c>
      <c r="J23" s="44">
        <v>0.83052000000000004</v>
      </c>
      <c r="K23" s="44">
        <v>5.6182999999999996</v>
      </c>
      <c r="L23" s="44">
        <f t="shared" si="4"/>
        <v>6.4488199999999996</v>
      </c>
      <c r="M23" s="45">
        <f t="shared" si="2"/>
        <v>0.91343059490084977</v>
      </c>
      <c r="N23" s="46"/>
      <c r="O23" s="46"/>
      <c r="P23" s="46"/>
      <c r="Q23" s="46"/>
      <c r="R23" s="46"/>
      <c r="S23" s="46"/>
    </row>
    <row r="24" spans="1:19" x14ac:dyDescent="0.25">
      <c r="A24" s="57">
        <v>19</v>
      </c>
      <c r="B24" s="5" t="s">
        <v>44</v>
      </c>
      <c r="C24" s="43">
        <v>419.47</v>
      </c>
      <c r="D24" s="43">
        <v>82.17</v>
      </c>
      <c r="E24" s="43">
        <v>55.77</v>
      </c>
      <c r="F24" s="43">
        <v>287.19</v>
      </c>
      <c r="G24" s="43">
        <v>39.020000000000003</v>
      </c>
      <c r="H24" s="43">
        <f t="shared" si="0"/>
        <v>326.20999999999998</v>
      </c>
      <c r="I24" s="44">
        <v>8.5878300000000003</v>
      </c>
      <c r="J24" s="43">
        <v>32.220269999999999</v>
      </c>
      <c r="K24" s="43">
        <v>279.78629000000001</v>
      </c>
      <c r="L24" s="43">
        <f t="shared" si="4"/>
        <v>312.00656000000004</v>
      </c>
      <c r="M24" s="45">
        <f t="shared" si="2"/>
        <v>0.95645921339014761</v>
      </c>
      <c r="N24" s="46">
        <v>0.41</v>
      </c>
      <c r="O24" s="46">
        <v>7.0000000000000007E-2</v>
      </c>
      <c r="P24" s="46">
        <f t="shared" si="3"/>
        <v>0.48</v>
      </c>
      <c r="Q24" s="46">
        <f>0*12</f>
        <v>0</v>
      </c>
      <c r="R24" s="46"/>
      <c r="S24" s="46"/>
    </row>
    <row r="25" spans="1:19" x14ac:dyDescent="0.25">
      <c r="A25" s="57">
        <v>20</v>
      </c>
      <c r="B25" s="5" t="s">
        <v>33</v>
      </c>
      <c r="C25" s="43">
        <v>277.04000000000002</v>
      </c>
      <c r="D25" s="43">
        <v>54.79</v>
      </c>
      <c r="E25" s="43">
        <v>44.83</v>
      </c>
      <c r="F25" s="43">
        <v>94.88</v>
      </c>
      <c r="G25" s="43">
        <v>46.57</v>
      </c>
      <c r="H25" s="43">
        <f t="shared" si="0"/>
        <v>141.44999999999999</v>
      </c>
      <c r="I25" s="43">
        <v>1.79</v>
      </c>
      <c r="J25" s="43">
        <v>7.71</v>
      </c>
      <c r="K25" s="43">
        <v>133.74</v>
      </c>
      <c r="L25" s="43">
        <f t="shared" si="4"/>
        <v>141.45000000000002</v>
      </c>
      <c r="M25" s="45">
        <f t="shared" si="2"/>
        <v>1.0000000000000002</v>
      </c>
      <c r="N25" s="48">
        <v>21.09</v>
      </c>
      <c r="O25" s="48">
        <v>0</v>
      </c>
      <c r="P25" s="48">
        <f t="shared" si="3"/>
        <v>21.09</v>
      </c>
      <c r="Q25" s="48">
        <f>1.617*12</f>
        <v>19.404</v>
      </c>
      <c r="R25" s="50"/>
      <c r="S25" s="50"/>
    </row>
    <row r="26" spans="1:19" x14ac:dyDescent="0.25">
      <c r="A26" s="57">
        <v>21</v>
      </c>
      <c r="B26" s="5" t="s">
        <v>34</v>
      </c>
      <c r="C26" s="43">
        <v>686.21</v>
      </c>
      <c r="D26" s="43">
        <v>69.09</v>
      </c>
      <c r="E26" s="43">
        <v>53</v>
      </c>
      <c r="F26" s="43">
        <v>356.09</v>
      </c>
      <c r="G26" s="43">
        <v>90.53</v>
      </c>
      <c r="H26" s="43">
        <f t="shared" si="0"/>
        <v>446.62</v>
      </c>
      <c r="I26" s="43">
        <v>9.32</v>
      </c>
      <c r="J26" s="43">
        <v>37</v>
      </c>
      <c r="K26" s="43">
        <v>409.62</v>
      </c>
      <c r="L26" s="43">
        <f t="shared" si="4"/>
        <v>446.62</v>
      </c>
      <c r="M26" s="45">
        <f t="shared" si="2"/>
        <v>1</v>
      </c>
      <c r="N26" s="46">
        <v>15.95</v>
      </c>
      <c r="O26" s="46">
        <v>0.99</v>
      </c>
      <c r="P26" s="46">
        <f t="shared" si="3"/>
        <v>16.939999999999998</v>
      </c>
      <c r="Q26" s="46">
        <f>1.3*12</f>
        <v>15.600000000000001</v>
      </c>
      <c r="R26" s="46">
        <f>0.08*12</f>
        <v>0.96</v>
      </c>
      <c r="S26" s="46"/>
    </row>
    <row r="27" spans="1:19" x14ac:dyDescent="0.25">
      <c r="A27" s="57">
        <v>22</v>
      </c>
      <c r="B27" s="5" t="s">
        <v>48</v>
      </c>
      <c r="C27" s="43">
        <v>6.08</v>
      </c>
      <c r="D27" s="43">
        <v>75.739999999999995</v>
      </c>
      <c r="E27" s="43">
        <v>40.36</v>
      </c>
      <c r="F27" s="43">
        <v>3.45</v>
      </c>
      <c r="G27" s="43">
        <v>0.61</v>
      </c>
      <c r="H27" s="43">
        <f t="shared" si="0"/>
        <v>4.0600000000000005</v>
      </c>
      <c r="I27" s="44">
        <v>0.16500000000000001</v>
      </c>
      <c r="J27" s="44">
        <v>0.54</v>
      </c>
      <c r="K27" s="44">
        <v>3.23</v>
      </c>
      <c r="L27" s="44">
        <f t="shared" si="4"/>
        <v>3.77</v>
      </c>
      <c r="M27" s="45">
        <f t="shared" si="2"/>
        <v>0.92857142857142849</v>
      </c>
      <c r="N27" s="46">
        <v>0.34</v>
      </c>
      <c r="O27" s="46">
        <v>0.24</v>
      </c>
      <c r="P27" s="46">
        <f t="shared" si="3"/>
        <v>0.58000000000000007</v>
      </c>
      <c r="Q27" s="46">
        <f>0.02*12</f>
        <v>0.24</v>
      </c>
      <c r="R27" s="46"/>
      <c r="S27" s="46"/>
    </row>
    <row r="28" spans="1:19" x14ac:dyDescent="0.25">
      <c r="A28" s="57">
        <v>23</v>
      </c>
      <c r="B28" s="5" t="s">
        <v>119</v>
      </c>
      <c r="C28" s="44">
        <v>352.89</v>
      </c>
      <c r="D28" s="44">
        <v>60.96</v>
      </c>
      <c r="E28" s="44">
        <v>41.14</v>
      </c>
      <c r="F28" s="44">
        <v>143.079216</v>
      </c>
      <c r="G28" s="44">
        <v>48.619252000000003</v>
      </c>
      <c r="H28" s="44">
        <f t="shared" si="0"/>
        <v>191.69846799999999</v>
      </c>
      <c r="I28" s="43">
        <v>5.67</v>
      </c>
      <c r="J28" s="43">
        <v>15.29</v>
      </c>
      <c r="K28" s="43">
        <v>176.33</v>
      </c>
      <c r="L28" s="43">
        <f t="shared" si="4"/>
        <v>191.62</v>
      </c>
      <c r="M28" s="45">
        <f t="shared" si="2"/>
        <v>0.99959066965522136</v>
      </c>
      <c r="N28" s="50">
        <v>17.18</v>
      </c>
      <c r="O28" s="50">
        <v>1.53</v>
      </c>
      <c r="P28" s="50">
        <f t="shared" si="3"/>
        <v>18.71</v>
      </c>
      <c r="Q28" s="50">
        <f>1.54*12</f>
        <v>18.48</v>
      </c>
      <c r="R28" s="50"/>
      <c r="S28" s="50"/>
    </row>
    <row r="29" spans="1:19" x14ac:dyDescent="0.25">
      <c r="A29" s="57">
        <v>24</v>
      </c>
      <c r="B29" s="5" t="s">
        <v>35</v>
      </c>
      <c r="C29" s="43">
        <v>36.71</v>
      </c>
      <c r="D29" s="44">
        <v>74.75</v>
      </c>
      <c r="E29" s="44">
        <v>49.54</v>
      </c>
      <c r="F29" s="43">
        <v>20.260000000000002</v>
      </c>
      <c r="G29" s="43">
        <v>4.76</v>
      </c>
      <c r="H29" s="43">
        <f t="shared" si="0"/>
        <v>25.020000000000003</v>
      </c>
      <c r="I29" s="43">
        <v>1.1083799999999999</v>
      </c>
      <c r="J29" s="43">
        <v>5.0566000000000004</v>
      </c>
      <c r="K29" s="43">
        <v>19.454519999999999</v>
      </c>
      <c r="L29" s="43">
        <f t="shared" si="4"/>
        <v>24.511119999999998</v>
      </c>
      <c r="M29" s="45">
        <f t="shared" si="2"/>
        <v>0.97966107114308532</v>
      </c>
      <c r="N29" s="50">
        <v>0.26</v>
      </c>
      <c r="O29" s="50">
        <v>0.17</v>
      </c>
      <c r="P29" s="50">
        <f t="shared" si="3"/>
        <v>0.43000000000000005</v>
      </c>
      <c r="Q29" s="50">
        <f>0.02*12</f>
        <v>0.24</v>
      </c>
      <c r="R29" s="46"/>
      <c r="S29" s="46"/>
    </row>
    <row r="30" spans="1:19" x14ac:dyDescent="0.25">
      <c r="A30" s="57">
        <v>25</v>
      </c>
      <c r="B30" s="5" t="s">
        <v>79</v>
      </c>
      <c r="C30" s="43">
        <v>1995.81</v>
      </c>
      <c r="D30" s="43">
        <v>79.56</v>
      </c>
      <c r="E30" s="43">
        <v>64.430000000000007</v>
      </c>
      <c r="F30" s="43">
        <v>1234.0899999999999</v>
      </c>
      <c r="G30" s="43">
        <v>286.52</v>
      </c>
      <c r="H30" s="43">
        <f t="shared" si="0"/>
        <v>1520.61</v>
      </c>
      <c r="I30" s="44">
        <v>40.940440000000002</v>
      </c>
      <c r="J30" s="44">
        <v>164.52925999999999</v>
      </c>
      <c r="K30" s="44">
        <v>1209.19379</v>
      </c>
      <c r="L30" s="44">
        <f t="shared" si="4"/>
        <v>1373.7230500000001</v>
      </c>
      <c r="M30" s="45">
        <f t="shared" si="2"/>
        <v>0.90340261474013728</v>
      </c>
      <c r="N30" s="48">
        <v>96.14</v>
      </c>
      <c r="O30" s="48">
        <v>0</v>
      </c>
      <c r="P30" s="48">
        <f t="shared" si="3"/>
        <v>96.14</v>
      </c>
      <c r="Q30" s="48">
        <f>2.14*12</f>
        <v>25.68</v>
      </c>
      <c r="R30" s="50"/>
      <c r="S30" s="50"/>
    </row>
    <row r="31" spans="1:19" x14ac:dyDescent="0.25">
      <c r="A31" s="57">
        <v>26</v>
      </c>
      <c r="B31" s="5" t="s">
        <v>38</v>
      </c>
      <c r="C31" s="43">
        <v>101.17</v>
      </c>
      <c r="D31" s="44">
        <v>65.260000000000005</v>
      </c>
      <c r="E31" s="43">
        <v>52.05</v>
      </c>
      <c r="F31" s="43">
        <v>45.85</v>
      </c>
      <c r="G31" s="43">
        <v>16.09</v>
      </c>
      <c r="H31" s="43">
        <f t="shared" si="0"/>
        <v>61.94</v>
      </c>
      <c r="I31" s="43">
        <v>1.84</v>
      </c>
      <c r="J31" s="43">
        <v>7.92</v>
      </c>
      <c r="K31" s="43">
        <v>54.02</v>
      </c>
      <c r="L31" s="43">
        <f t="shared" si="4"/>
        <v>61.940000000000005</v>
      </c>
      <c r="M31" s="45">
        <f t="shared" si="2"/>
        <v>1.0000000000000002</v>
      </c>
      <c r="N31" s="48"/>
      <c r="O31" s="48"/>
      <c r="P31" s="48"/>
      <c r="Q31" s="48">
        <v>0.03</v>
      </c>
      <c r="R31" s="48">
        <v>0.105</v>
      </c>
      <c r="S31" s="50"/>
    </row>
    <row r="32" spans="1:19" x14ac:dyDescent="0.25">
      <c r="A32" s="57">
        <v>27</v>
      </c>
      <c r="B32" s="5" t="s">
        <v>64</v>
      </c>
      <c r="C32" s="43">
        <v>913.48</v>
      </c>
      <c r="D32" s="43">
        <v>74.47</v>
      </c>
      <c r="E32" s="43">
        <v>47.55</v>
      </c>
      <c r="F32" s="43">
        <v>463.31</v>
      </c>
      <c r="G32" s="43">
        <v>138.53</v>
      </c>
      <c r="H32" s="43">
        <f t="shared" si="0"/>
        <v>601.84</v>
      </c>
      <c r="I32" s="44">
        <v>14.815329999999999</v>
      </c>
      <c r="J32" s="44">
        <v>47.129460000000002</v>
      </c>
      <c r="K32" s="44">
        <v>498.48500000000001</v>
      </c>
      <c r="L32" s="44">
        <v>545.61</v>
      </c>
      <c r="M32" s="45">
        <f t="shared" si="2"/>
        <v>0.90656985245247901</v>
      </c>
      <c r="N32" s="50"/>
      <c r="O32" s="50"/>
      <c r="P32" s="50"/>
      <c r="Q32" s="50">
        <v>30.64</v>
      </c>
      <c r="R32" s="50">
        <v>3.8660000000000001</v>
      </c>
      <c r="S32" s="50"/>
    </row>
    <row r="33" spans="1:19" x14ac:dyDescent="0.25">
      <c r="A33" s="57">
        <v>28</v>
      </c>
      <c r="B33" s="5" t="s">
        <v>50</v>
      </c>
      <c r="C33" s="43">
        <v>3.8</v>
      </c>
      <c r="D33" s="43">
        <v>29.94</v>
      </c>
      <c r="E33" s="43">
        <v>1.7</v>
      </c>
      <c r="F33" s="43">
        <v>0.61</v>
      </c>
      <c r="G33" s="43">
        <v>0.02</v>
      </c>
      <c r="H33" s="43">
        <f t="shared" si="0"/>
        <v>0.63</v>
      </c>
      <c r="I33" s="44">
        <v>4.1430000000000002E-2</v>
      </c>
      <c r="J33" s="44">
        <v>0.16714000000000001</v>
      </c>
      <c r="K33" s="44">
        <v>0.37537999999999999</v>
      </c>
      <c r="L33" s="44">
        <v>0.55000000000000004</v>
      </c>
      <c r="M33" s="45">
        <f t="shared" si="2"/>
        <v>0.87301587301587313</v>
      </c>
      <c r="N33" s="50"/>
      <c r="O33" s="50"/>
      <c r="P33" s="50"/>
      <c r="Q33" s="50"/>
      <c r="R33" s="50"/>
      <c r="S33" s="50"/>
    </row>
    <row r="34" spans="1:19" x14ac:dyDescent="0.25">
      <c r="A34" s="57">
        <v>29</v>
      </c>
      <c r="B34" s="5" t="s">
        <v>43</v>
      </c>
      <c r="C34" s="43">
        <v>2.4300000000000002</v>
      </c>
      <c r="D34" s="43">
        <v>26.66</v>
      </c>
      <c r="E34" s="43">
        <v>56.47</v>
      </c>
      <c r="F34" s="43">
        <v>0.16</v>
      </c>
      <c r="G34" s="43">
        <v>1.03</v>
      </c>
      <c r="H34" s="43">
        <f t="shared" si="0"/>
        <v>1.19</v>
      </c>
      <c r="I34" s="43">
        <v>0.01</v>
      </c>
      <c r="J34" s="43">
        <v>0.05</v>
      </c>
      <c r="K34" s="43">
        <v>0.92</v>
      </c>
      <c r="L34" s="43">
        <f>J34+K34</f>
        <v>0.97000000000000008</v>
      </c>
      <c r="M34" s="45">
        <f t="shared" si="2"/>
        <v>0.81512605042016817</v>
      </c>
      <c r="N34" s="50"/>
      <c r="O34" s="50"/>
      <c r="P34" s="50"/>
      <c r="Q34" s="50"/>
      <c r="R34" s="50"/>
      <c r="S34" s="50"/>
    </row>
    <row r="35" spans="1:19" ht="12.75" customHeight="1" x14ac:dyDescent="0.25">
      <c r="A35" s="57">
        <v>30</v>
      </c>
      <c r="B35" s="62" t="s">
        <v>84</v>
      </c>
      <c r="C35" s="43">
        <v>3.43</v>
      </c>
      <c r="D35" s="43">
        <v>1.83</v>
      </c>
      <c r="E35" s="43">
        <v>1.6</v>
      </c>
      <c r="F35" s="43">
        <v>1.54</v>
      </c>
      <c r="G35" s="43">
        <v>0.82</v>
      </c>
      <c r="H35" s="43">
        <f t="shared" si="0"/>
        <v>2.36</v>
      </c>
      <c r="I35" s="44">
        <v>3.2280000000000003E-2</v>
      </c>
      <c r="J35" s="44">
        <v>0.1913</v>
      </c>
      <c r="K35" s="44">
        <v>1.5807899999999999</v>
      </c>
      <c r="L35" s="44">
        <f>J35+K35</f>
        <v>1.7720899999999999</v>
      </c>
      <c r="M35" s="45">
        <f t="shared" si="2"/>
        <v>0.75088559322033899</v>
      </c>
      <c r="N35" s="50"/>
      <c r="O35" s="50"/>
      <c r="P35" s="50"/>
      <c r="Q35" s="50"/>
      <c r="R35" s="50"/>
      <c r="S35" s="50"/>
    </row>
    <row r="36" spans="1:19" x14ac:dyDescent="0.25">
      <c r="A36" s="57">
        <v>31</v>
      </c>
      <c r="B36" s="5" t="s">
        <v>37</v>
      </c>
      <c r="C36" s="43">
        <v>0.64</v>
      </c>
      <c r="D36" s="44">
        <v>35.299999999999997</v>
      </c>
      <c r="E36" s="43">
        <v>33.56</v>
      </c>
      <c r="F36" s="43">
        <v>0.05</v>
      </c>
      <c r="G36" s="43">
        <v>0.17</v>
      </c>
      <c r="H36" s="43">
        <f t="shared" si="0"/>
        <v>0.22000000000000003</v>
      </c>
      <c r="I36" s="43">
        <v>0.01</v>
      </c>
      <c r="J36" s="43">
        <v>0.04</v>
      </c>
      <c r="K36" s="43">
        <v>0.18</v>
      </c>
      <c r="L36" s="43">
        <f>J36+K36</f>
        <v>0.22</v>
      </c>
      <c r="M36" s="45">
        <f t="shared" si="2"/>
        <v>0.99999999999999989</v>
      </c>
      <c r="N36" s="50"/>
      <c r="O36" s="50"/>
      <c r="P36" s="50"/>
      <c r="Q36" s="50"/>
      <c r="R36" s="50"/>
      <c r="S36" s="50"/>
    </row>
    <row r="37" spans="1:19" x14ac:dyDescent="0.25">
      <c r="A37" s="57">
        <v>32</v>
      </c>
      <c r="B37" s="5" t="s">
        <v>41</v>
      </c>
      <c r="C37" s="43">
        <v>10.55</v>
      </c>
      <c r="D37" s="43">
        <v>38.54</v>
      </c>
      <c r="E37" s="43">
        <v>47.26</v>
      </c>
      <c r="F37" s="43">
        <v>0.11</v>
      </c>
      <c r="G37" s="43">
        <v>4.8499999999999996</v>
      </c>
      <c r="H37" s="43">
        <f t="shared" si="0"/>
        <v>4.96</v>
      </c>
      <c r="I37" s="44">
        <v>9.6000000000000002E-4</v>
      </c>
      <c r="J37" s="44">
        <v>4.79E-3</v>
      </c>
      <c r="K37" s="44">
        <v>1.9923900000000001</v>
      </c>
      <c r="L37" s="44">
        <f>J37+K37</f>
        <v>1.9971800000000002</v>
      </c>
      <c r="M37" s="45">
        <f t="shared" si="2"/>
        <v>0.40265725806451619</v>
      </c>
      <c r="N37" s="50"/>
      <c r="O37" s="50"/>
      <c r="P37" s="50"/>
      <c r="Q37" s="50"/>
      <c r="R37" s="50"/>
      <c r="S37" s="50"/>
    </row>
    <row r="38" spans="1:19" x14ac:dyDescent="0.25">
      <c r="A38" s="42">
        <v>33</v>
      </c>
      <c r="B38" s="5" t="s">
        <v>42</v>
      </c>
      <c r="C38" s="43">
        <v>12.44</v>
      </c>
      <c r="D38" s="43">
        <v>59.68</v>
      </c>
      <c r="E38" s="43">
        <v>46.94</v>
      </c>
      <c r="F38" s="43">
        <v>2.35</v>
      </c>
      <c r="G38" s="43">
        <v>3.99</v>
      </c>
      <c r="H38" s="43">
        <f t="shared" si="0"/>
        <v>6.34</v>
      </c>
      <c r="I38" s="44">
        <v>0.21177000000000001</v>
      </c>
      <c r="J38" s="44">
        <v>0.76488999999999996</v>
      </c>
      <c r="K38" s="44">
        <v>5.1126699999999996</v>
      </c>
      <c r="L38" s="44">
        <f>J38+K38</f>
        <v>5.8775599999999999</v>
      </c>
      <c r="M38" s="45">
        <f t="shared" si="2"/>
        <v>0.9270599369085174</v>
      </c>
      <c r="N38" s="50"/>
      <c r="O38" s="50"/>
      <c r="P38" s="50"/>
      <c r="Q38" s="50"/>
      <c r="R38" s="50"/>
      <c r="S38" s="50"/>
    </row>
    <row r="39" spans="1:19" x14ac:dyDescent="0.25">
      <c r="A39" s="61"/>
      <c r="B39" s="43" t="s">
        <v>52</v>
      </c>
      <c r="C39" s="44">
        <f>SUM(C6:C38)</f>
        <v>11028.222379999999</v>
      </c>
      <c r="D39" s="43"/>
      <c r="E39" s="43"/>
      <c r="F39" s="44">
        <f>SUM(F6:F38)</f>
        <v>5913.6087250080009</v>
      </c>
      <c r="G39" s="44">
        <f t="shared" ref="G39:L39" si="5">SUM(G6:G38)</f>
        <v>1687.0435898399996</v>
      </c>
      <c r="H39" s="44">
        <f t="shared" si="5"/>
        <v>7600.6523148480001</v>
      </c>
      <c r="I39" s="44">
        <f t="shared" si="5"/>
        <v>204.75880999999993</v>
      </c>
      <c r="J39" s="44">
        <f t="shared" si="5"/>
        <v>833.35875999999985</v>
      </c>
      <c r="K39" s="44">
        <f t="shared" si="5"/>
        <v>6411.6711500000019</v>
      </c>
      <c r="L39" s="44">
        <f t="shared" si="5"/>
        <v>7245.0329299999994</v>
      </c>
      <c r="M39" s="46"/>
      <c r="N39" s="46">
        <f>SUM(N6:N30)</f>
        <v>353.59999999999997</v>
      </c>
      <c r="O39" s="46">
        <f>SUM(O15:O30)</f>
        <v>5.19</v>
      </c>
      <c r="P39" s="46">
        <f t="shared" si="3"/>
        <v>358.78999999999996</v>
      </c>
      <c r="Q39" s="46">
        <f>SUM(Q6:Q30)</f>
        <v>274.39299999999997</v>
      </c>
      <c r="R39" s="46"/>
      <c r="S39" s="46"/>
    </row>
    <row r="40" spans="1:19" x14ac:dyDescent="0.25">
      <c r="A40" s="254" t="s">
        <v>120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</row>
    <row r="41" spans="1:19" x14ac:dyDescent="0.25">
      <c r="A41" s="254"/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</row>
  </sheetData>
  <mergeCells count="25">
    <mergeCell ref="A40:S40"/>
    <mergeCell ref="A41:S41"/>
    <mergeCell ref="L4:L5"/>
    <mergeCell ref="M4:M5"/>
    <mergeCell ref="N4:N5"/>
    <mergeCell ref="O4:O5"/>
    <mergeCell ref="P4:P5"/>
    <mergeCell ref="Q4:Q5"/>
    <mergeCell ref="D4:D5"/>
    <mergeCell ref="E4:E5"/>
    <mergeCell ref="F4:F5"/>
    <mergeCell ref="G4:G5"/>
    <mergeCell ref="H4:H5"/>
    <mergeCell ref="I4:J4"/>
    <mergeCell ref="A1:S1"/>
    <mergeCell ref="A2:A5"/>
    <mergeCell ref="B2:B5"/>
    <mergeCell ref="C2:C5"/>
    <mergeCell ref="D2:E3"/>
    <mergeCell ref="F2:H3"/>
    <mergeCell ref="I2:M3"/>
    <mergeCell ref="N2:P3"/>
    <mergeCell ref="Q2:S3"/>
    <mergeCell ref="R4:R5"/>
    <mergeCell ref="S4:S5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topLeftCell="AA1" workbookViewId="0">
      <selection activeCell="AG37" sqref="AG37"/>
    </sheetView>
  </sheetViews>
  <sheetFormatPr defaultRowHeight="15" x14ac:dyDescent="0.25"/>
  <cols>
    <col min="13" max="13" width="9.140625" customWidth="1"/>
    <col min="25" max="25" width="10" bestFit="1" customWidth="1"/>
    <col min="33" max="33" width="11" bestFit="1" customWidth="1"/>
  </cols>
  <sheetData>
    <row r="1" spans="2:33" ht="18.75" customHeight="1" x14ac:dyDescent="0.3">
      <c r="B1" s="264" t="s">
        <v>66</v>
      </c>
      <c r="C1" s="264"/>
      <c r="D1" s="264"/>
      <c r="E1" s="264"/>
      <c r="F1" s="264"/>
      <c r="G1" s="264"/>
      <c r="L1" s="264" t="s">
        <v>67</v>
      </c>
      <c r="M1" s="264"/>
      <c r="N1" s="264"/>
      <c r="O1" s="264"/>
      <c r="P1" s="264"/>
      <c r="Q1" s="264"/>
      <c r="T1" s="264" t="s">
        <v>55</v>
      </c>
      <c r="U1" s="264"/>
      <c r="V1" s="264"/>
      <c r="W1" s="264"/>
      <c r="X1" s="264"/>
      <c r="Y1" s="264"/>
      <c r="AB1" s="264" t="s">
        <v>102</v>
      </c>
      <c r="AC1" s="264"/>
      <c r="AD1" s="264"/>
      <c r="AE1" s="264"/>
      <c r="AF1" s="264"/>
      <c r="AG1" s="264"/>
    </row>
    <row r="2" spans="2:33" ht="15" customHeight="1" x14ac:dyDescent="0.25">
      <c r="B2" s="258" t="s">
        <v>48</v>
      </c>
      <c r="C2" s="259"/>
      <c r="D2" s="259"/>
      <c r="E2" s="259"/>
      <c r="F2" s="259"/>
      <c r="G2" s="260"/>
      <c r="L2" s="265" t="s">
        <v>44</v>
      </c>
      <c r="M2" s="266"/>
      <c r="N2" s="266"/>
      <c r="O2" s="266"/>
      <c r="P2" s="266"/>
      <c r="Q2" s="267"/>
      <c r="T2" s="258" t="s">
        <v>68</v>
      </c>
      <c r="U2" s="259"/>
      <c r="V2" s="259"/>
      <c r="W2" s="259"/>
      <c r="X2" s="259"/>
      <c r="Y2" s="260"/>
      <c r="AB2" s="258" t="s">
        <v>99</v>
      </c>
      <c r="AC2" s="259"/>
      <c r="AD2" s="259"/>
      <c r="AE2" s="259"/>
      <c r="AF2" s="259"/>
      <c r="AG2" s="260"/>
    </row>
    <row r="3" spans="2:33" ht="60" x14ac:dyDescent="0.25">
      <c r="B3" s="24" t="s">
        <v>56</v>
      </c>
      <c r="C3" s="25" t="s">
        <v>57</v>
      </c>
      <c r="D3" s="263" t="s">
        <v>58</v>
      </c>
      <c r="E3" s="263"/>
      <c r="F3" s="263"/>
      <c r="G3" s="26" t="s">
        <v>59</v>
      </c>
      <c r="L3" s="24" t="s">
        <v>60</v>
      </c>
      <c r="M3" s="25" t="s">
        <v>57</v>
      </c>
      <c r="N3" s="26" t="s">
        <v>58</v>
      </c>
      <c r="O3" s="26"/>
      <c r="P3" s="26"/>
      <c r="Q3" s="24" t="s">
        <v>69</v>
      </c>
      <c r="T3" s="24" t="s">
        <v>61</v>
      </c>
      <c r="U3" s="25" t="s">
        <v>57</v>
      </c>
      <c r="V3" s="258" t="s">
        <v>58</v>
      </c>
      <c r="W3" s="259"/>
      <c r="X3" s="260"/>
      <c r="Y3" s="24" t="s">
        <v>70</v>
      </c>
      <c r="AB3" s="54" t="s">
        <v>103</v>
      </c>
      <c r="AC3" s="55" t="s">
        <v>57</v>
      </c>
      <c r="AD3" s="255" t="s">
        <v>58</v>
      </c>
      <c r="AE3" s="256"/>
      <c r="AF3" s="257"/>
      <c r="AG3" s="54" t="s">
        <v>104</v>
      </c>
    </row>
    <row r="4" spans="2:33" ht="15" customHeight="1" x14ac:dyDescent="0.25">
      <c r="B4" s="263" t="s">
        <v>71</v>
      </c>
      <c r="C4" s="263"/>
      <c r="D4" s="263"/>
      <c r="E4" s="263"/>
      <c r="F4" s="263"/>
      <c r="G4" s="263"/>
      <c r="L4" s="258" t="s">
        <v>71</v>
      </c>
      <c r="M4" s="259"/>
      <c r="N4" s="259"/>
      <c r="O4" s="259"/>
      <c r="P4" s="259"/>
      <c r="Q4" s="260"/>
      <c r="T4" s="263" t="s">
        <v>72</v>
      </c>
      <c r="U4" s="263"/>
      <c r="V4" s="263"/>
      <c r="W4" s="263"/>
      <c r="X4" s="263"/>
      <c r="Y4" s="263"/>
      <c r="AB4" s="268" t="s">
        <v>72</v>
      </c>
      <c r="AC4" s="268"/>
      <c r="AD4" s="268"/>
      <c r="AE4" s="268"/>
      <c r="AF4" s="268"/>
      <c r="AG4" s="268"/>
    </row>
    <row r="5" spans="2:33" x14ac:dyDescent="0.25">
      <c r="B5" s="27"/>
      <c r="C5" s="27" t="s">
        <v>73</v>
      </c>
      <c r="D5" s="27" t="s">
        <v>74</v>
      </c>
      <c r="E5" s="27" t="s">
        <v>19</v>
      </c>
      <c r="F5" s="27" t="s">
        <v>23</v>
      </c>
      <c r="G5" s="27" t="s">
        <v>24</v>
      </c>
      <c r="L5" s="27"/>
      <c r="M5" s="27" t="s">
        <v>73</v>
      </c>
      <c r="N5" s="27" t="s">
        <v>74</v>
      </c>
      <c r="O5" s="27" t="s">
        <v>19</v>
      </c>
      <c r="P5" s="27" t="s">
        <v>23</v>
      </c>
      <c r="Q5" s="27" t="s">
        <v>24</v>
      </c>
      <c r="T5" s="27"/>
      <c r="U5" s="27" t="s">
        <v>73</v>
      </c>
      <c r="V5" s="27" t="s">
        <v>74</v>
      </c>
      <c r="W5" s="27" t="s">
        <v>19</v>
      </c>
      <c r="X5" s="27" t="s">
        <v>23</v>
      </c>
      <c r="Y5" s="27" t="s">
        <v>24</v>
      </c>
      <c r="AB5" s="28"/>
      <c r="AC5" s="28" t="s">
        <v>73</v>
      </c>
      <c r="AD5" s="28" t="s">
        <v>74</v>
      </c>
      <c r="AE5" s="28" t="s">
        <v>19</v>
      </c>
      <c r="AF5" s="28" t="s">
        <v>23</v>
      </c>
      <c r="AG5" s="28" t="s">
        <v>24</v>
      </c>
    </row>
    <row r="6" spans="2:33" x14ac:dyDescent="0.25">
      <c r="B6" s="27" t="s">
        <v>62</v>
      </c>
      <c r="C6" s="27">
        <v>577.5</v>
      </c>
      <c r="D6" s="27">
        <v>0</v>
      </c>
      <c r="E6" s="27">
        <f>C6+D6</f>
        <v>577.5</v>
      </c>
      <c r="F6" s="27">
        <v>16500</v>
      </c>
      <c r="G6" s="27">
        <v>53820</v>
      </c>
      <c r="L6" s="27" t="s">
        <v>62</v>
      </c>
      <c r="M6" s="27">
        <v>21171.901000000002</v>
      </c>
      <c r="N6" s="27">
        <v>5685.7690000000002</v>
      </c>
      <c r="O6" s="27">
        <f>M6+N6</f>
        <v>26857.670000000002</v>
      </c>
      <c r="P6" s="27">
        <v>767362</v>
      </c>
      <c r="Q6" s="27">
        <v>2886206</v>
      </c>
      <c r="T6" s="27" t="s">
        <v>62</v>
      </c>
      <c r="U6" s="27">
        <v>53648.35</v>
      </c>
      <c r="V6" s="27">
        <v>89643.19</v>
      </c>
      <c r="W6" s="27">
        <f>U6+V6</f>
        <v>143291.54</v>
      </c>
      <c r="X6" s="27">
        <v>4094044</v>
      </c>
      <c r="Y6" s="27">
        <v>20879624</v>
      </c>
      <c r="AB6" s="28" t="s">
        <v>62</v>
      </c>
      <c r="AC6" s="28">
        <v>4.3620000000000001</v>
      </c>
      <c r="AD6" s="28">
        <v>23.510999999999999</v>
      </c>
      <c r="AE6" s="28">
        <f>AC6+AD6</f>
        <v>27.872999999999998</v>
      </c>
      <c r="AF6" s="28"/>
      <c r="AG6" s="28"/>
    </row>
    <row r="7" spans="2:33" x14ac:dyDescent="0.25">
      <c r="B7" s="27" t="s">
        <v>63</v>
      </c>
      <c r="C7" s="27">
        <v>1614.17</v>
      </c>
      <c r="D7" s="27">
        <v>0</v>
      </c>
      <c r="E7" s="27">
        <f>C7+D7</f>
        <v>1614.17</v>
      </c>
      <c r="F7" s="27">
        <v>0</v>
      </c>
      <c r="G7" s="27">
        <v>322833</v>
      </c>
      <c r="L7" s="27" t="s">
        <v>63</v>
      </c>
      <c r="M7" s="27">
        <v>106305.16</v>
      </c>
      <c r="N7" s="27">
        <v>28548.525000000001</v>
      </c>
      <c r="O7" s="27">
        <f>M7+N7</f>
        <v>134853.685</v>
      </c>
      <c r="P7" s="27">
        <v>0</v>
      </c>
      <c r="Q7" s="27">
        <v>26970737</v>
      </c>
      <c r="T7" s="27" t="s">
        <v>63</v>
      </c>
      <c r="U7" s="27">
        <v>213745.68</v>
      </c>
      <c r="V7" s="27">
        <v>357156.23</v>
      </c>
      <c r="W7" s="27">
        <f t="shared" ref="W7:W8" si="0">U7+V7</f>
        <v>570901.90999999992</v>
      </c>
      <c r="X7" s="27"/>
      <c r="Y7" s="27">
        <v>114180382</v>
      </c>
      <c r="AB7" s="28" t="s">
        <v>63</v>
      </c>
      <c r="AC7" s="28">
        <v>23.141999999999999</v>
      </c>
      <c r="AD7" s="28">
        <v>124.73099999999999</v>
      </c>
      <c r="AE7" s="28">
        <f>AC7+AD7</f>
        <v>147.87299999999999</v>
      </c>
      <c r="AF7" s="28"/>
      <c r="AG7" s="28"/>
    </row>
    <row r="8" spans="2:33" x14ac:dyDescent="0.25">
      <c r="B8" s="27" t="s">
        <v>19</v>
      </c>
      <c r="C8" s="27">
        <f>C6+C7</f>
        <v>2191.67</v>
      </c>
      <c r="D8" s="27">
        <f>D6+D7</f>
        <v>0</v>
      </c>
      <c r="E8" s="27">
        <f>E6+E7</f>
        <v>2191.67</v>
      </c>
      <c r="F8" s="27">
        <f>F6+F7</f>
        <v>16500</v>
      </c>
      <c r="G8" s="27">
        <f>G6+G7</f>
        <v>376653</v>
      </c>
      <c r="L8" s="27" t="s">
        <v>19</v>
      </c>
      <c r="M8" s="27">
        <f>M6+M7</f>
        <v>127477.061</v>
      </c>
      <c r="N8" s="27">
        <f>N6+N7</f>
        <v>34234.294000000002</v>
      </c>
      <c r="O8" s="27">
        <f>O6+O7</f>
        <v>161711.35500000001</v>
      </c>
      <c r="P8" s="27">
        <f>P6+P7</f>
        <v>767362</v>
      </c>
      <c r="Q8" s="27">
        <f>Q6+Q7</f>
        <v>29856943</v>
      </c>
      <c r="T8" s="27" t="s">
        <v>19</v>
      </c>
      <c r="U8" s="27">
        <f>U6+U7</f>
        <v>267394.02999999997</v>
      </c>
      <c r="V8" s="27">
        <f>V6+V7</f>
        <v>446799.42</v>
      </c>
      <c r="W8" s="27">
        <f t="shared" si="0"/>
        <v>714193.45</v>
      </c>
      <c r="X8" s="27">
        <f>X6+X7</f>
        <v>4094044</v>
      </c>
      <c r="Y8" s="27">
        <f>Y6+Y7</f>
        <v>135060006</v>
      </c>
      <c r="AB8" s="28" t="s">
        <v>19</v>
      </c>
      <c r="AC8" s="28">
        <f>AC6+AC7</f>
        <v>27.503999999999998</v>
      </c>
      <c r="AD8" s="28">
        <f t="shared" ref="AD8:AE8" si="1">AD6+AD7</f>
        <v>148.24199999999999</v>
      </c>
      <c r="AE8" s="28">
        <f t="shared" si="1"/>
        <v>175.74599999999998</v>
      </c>
      <c r="AF8" s="28"/>
      <c r="AG8" s="28"/>
    </row>
    <row r="9" spans="2:33" x14ac:dyDescent="0.25">
      <c r="B9" s="27" t="s">
        <v>75</v>
      </c>
      <c r="C9" s="27">
        <v>1200</v>
      </c>
      <c r="D9" s="27">
        <v>302.24</v>
      </c>
      <c r="E9" s="27">
        <f>C9+D9</f>
        <v>1502.24</v>
      </c>
      <c r="F9" s="27"/>
      <c r="G9" s="27"/>
      <c r="L9" s="28" t="s">
        <v>75</v>
      </c>
      <c r="M9" s="28">
        <v>0</v>
      </c>
      <c r="N9" s="28">
        <v>0</v>
      </c>
      <c r="O9" s="28">
        <v>0</v>
      </c>
      <c r="P9" s="29"/>
      <c r="Q9" s="27"/>
    </row>
    <row r="10" spans="2:33" x14ac:dyDescent="0.25">
      <c r="L10" s="21"/>
      <c r="M10" s="21"/>
      <c r="N10" s="21"/>
      <c r="O10" s="21"/>
      <c r="P10" s="21"/>
      <c r="Q10" s="21"/>
    </row>
    <row r="11" spans="2:33" x14ac:dyDescent="0.25">
      <c r="L11" s="30"/>
      <c r="M11" s="30"/>
      <c r="N11" s="30"/>
      <c r="O11" s="30"/>
      <c r="P11" s="30"/>
      <c r="Q11" s="21"/>
      <c r="T11" s="258" t="s">
        <v>50</v>
      </c>
      <c r="U11" s="259"/>
      <c r="V11" s="259"/>
      <c r="W11" s="259"/>
      <c r="X11" s="259"/>
      <c r="Y11" s="260"/>
      <c r="AB11" s="258" t="s">
        <v>105</v>
      </c>
      <c r="AC11" s="259"/>
      <c r="AD11" s="259"/>
      <c r="AE11" s="259"/>
      <c r="AF11" s="259"/>
      <c r="AG11" s="260"/>
    </row>
    <row r="12" spans="2:33" ht="60" x14ac:dyDescent="0.25">
      <c r="B12" s="262"/>
      <c r="C12" s="262"/>
      <c r="D12" s="262"/>
      <c r="E12" s="262"/>
      <c r="F12" s="262"/>
      <c r="G12" s="262"/>
      <c r="L12" s="258" t="s">
        <v>64</v>
      </c>
      <c r="M12" s="259"/>
      <c r="N12" s="259"/>
      <c r="O12" s="259"/>
      <c r="P12" s="259"/>
      <c r="Q12" s="260"/>
      <c r="T12" s="24" t="s">
        <v>61</v>
      </c>
      <c r="U12" s="25" t="s">
        <v>57</v>
      </c>
      <c r="V12" s="258" t="s">
        <v>58</v>
      </c>
      <c r="W12" s="259"/>
      <c r="X12" s="260"/>
      <c r="Y12" s="24" t="s">
        <v>70</v>
      </c>
      <c r="AB12" s="54" t="s">
        <v>103</v>
      </c>
      <c r="AC12" s="55" t="s">
        <v>57</v>
      </c>
      <c r="AD12" s="255" t="s">
        <v>58</v>
      </c>
      <c r="AE12" s="256"/>
      <c r="AF12" s="257"/>
      <c r="AG12" s="54" t="s">
        <v>106</v>
      </c>
    </row>
    <row r="13" spans="2:33" ht="15" customHeight="1" x14ac:dyDescent="0.25">
      <c r="B13" s="31"/>
      <c r="C13" s="32"/>
      <c r="D13" s="262"/>
      <c r="E13" s="262"/>
      <c r="F13" s="262"/>
      <c r="G13" s="23"/>
      <c r="L13" s="24" t="s">
        <v>60</v>
      </c>
      <c r="M13" s="25" t="s">
        <v>57</v>
      </c>
      <c r="N13" s="26" t="s">
        <v>58</v>
      </c>
      <c r="O13" s="26"/>
      <c r="P13" s="26"/>
      <c r="Q13" s="24" t="s">
        <v>76</v>
      </c>
      <c r="T13" s="263" t="s">
        <v>72</v>
      </c>
      <c r="U13" s="263"/>
      <c r="V13" s="263"/>
      <c r="W13" s="263"/>
      <c r="X13" s="263"/>
      <c r="Y13" s="263"/>
      <c r="AB13" s="268" t="s">
        <v>72</v>
      </c>
      <c r="AC13" s="268"/>
      <c r="AD13" s="268"/>
      <c r="AE13" s="268"/>
      <c r="AF13" s="268"/>
      <c r="AG13" s="268"/>
    </row>
    <row r="14" spans="2:33" ht="15" customHeight="1" x14ac:dyDescent="0.25">
      <c r="B14" s="262"/>
      <c r="C14" s="262"/>
      <c r="D14" s="262"/>
      <c r="E14" s="262"/>
      <c r="F14" s="262"/>
      <c r="G14" s="262"/>
      <c r="L14" s="258" t="s">
        <v>71</v>
      </c>
      <c r="M14" s="259"/>
      <c r="N14" s="259"/>
      <c r="O14" s="259"/>
      <c r="P14" s="259"/>
      <c r="Q14" s="260"/>
      <c r="T14" s="27"/>
      <c r="U14" s="27" t="s">
        <v>73</v>
      </c>
      <c r="V14" s="27" t="s">
        <v>74</v>
      </c>
      <c r="W14" s="27" t="s">
        <v>19</v>
      </c>
      <c r="X14" s="27" t="s">
        <v>23</v>
      </c>
      <c r="Y14" s="27" t="s">
        <v>24</v>
      </c>
      <c r="AB14" s="28"/>
      <c r="AC14" s="28" t="s">
        <v>73</v>
      </c>
      <c r="AD14" s="28" t="s">
        <v>74</v>
      </c>
      <c r="AE14" s="28" t="s">
        <v>19</v>
      </c>
      <c r="AF14" s="28" t="s">
        <v>23</v>
      </c>
      <c r="AG14" s="28" t="s">
        <v>24</v>
      </c>
    </row>
    <row r="15" spans="2:33" ht="15" customHeight="1" x14ac:dyDescent="0.25">
      <c r="B15" s="21"/>
      <c r="C15" s="21"/>
      <c r="D15" s="21"/>
      <c r="E15" s="21"/>
      <c r="F15" s="21"/>
      <c r="G15" s="21"/>
      <c r="L15" s="27"/>
      <c r="M15" s="27" t="s">
        <v>73</v>
      </c>
      <c r="N15" s="27" t="s">
        <v>74</v>
      </c>
      <c r="O15" s="27" t="s">
        <v>19</v>
      </c>
      <c r="P15" s="27" t="s">
        <v>23</v>
      </c>
      <c r="Q15" s="27" t="s">
        <v>24</v>
      </c>
      <c r="T15" s="27" t="s">
        <v>62</v>
      </c>
      <c r="U15" s="27">
        <v>95.52</v>
      </c>
      <c r="V15" s="27">
        <v>46.49</v>
      </c>
      <c r="W15" s="27">
        <f>U15+V15</f>
        <v>142.01</v>
      </c>
      <c r="X15" s="27">
        <v>4143</v>
      </c>
      <c r="Y15" s="27">
        <v>16714</v>
      </c>
      <c r="AB15" s="28" t="s">
        <v>62</v>
      </c>
      <c r="AC15" s="28">
        <v>1.3080000000000001</v>
      </c>
      <c r="AD15" s="28">
        <v>0</v>
      </c>
      <c r="AE15" s="28">
        <f>AC15+AD15</f>
        <v>1.3080000000000001</v>
      </c>
      <c r="AF15" s="28">
        <v>37383</v>
      </c>
      <c r="AG15" s="28">
        <v>147310</v>
      </c>
    </row>
    <row r="16" spans="2:33" x14ac:dyDescent="0.25">
      <c r="B16" s="21"/>
      <c r="C16" s="21"/>
      <c r="D16" s="21"/>
      <c r="E16" s="21"/>
      <c r="F16" s="21"/>
      <c r="G16" s="21"/>
      <c r="L16" s="27" t="s">
        <v>62</v>
      </c>
      <c r="M16" s="27">
        <v>19242.891</v>
      </c>
      <c r="N16" s="27">
        <v>32610.763999999999</v>
      </c>
      <c r="O16" s="27">
        <f>M16+N16</f>
        <v>51853.654999999999</v>
      </c>
      <c r="P16" s="27">
        <v>1481533</v>
      </c>
      <c r="Q16" s="27">
        <v>4712946</v>
      </c>
      <c r="T16" s="27" t="s">
        <v>63</v>
      </c>
      <c r="U16" s="27">
        <v>127.52</v>
      </c>
      <c r="V16" s="27">
        <v>60.17</v>
      </c>
      <c r="W16" s="27">
        <f t="shared" ref="W16:W18" si="2">U16+V16</f>
        <v>187.69</v>
      </c>
      <c r="X16" s="27"/>
      <c r="Y16" s="27">
        <v>37538</v>
      </c>
      <c r="AB16" s="28" t="s">
        <v>63</v>
      </c>
      <c r="AC16" s="28">
        <v>3.3690000000000002</v>
      </c>
      <c r="AD16" s="28">
        <v>0</v>
      </c>
      <c r="AE16" s="28">
        <f>AC16+AD16</f>
        <v>3.3690000000000002</v>
      </c>
      <c r="AF16" s="28"/>
      <c r="AG16" s="28">
        <v>673811</v>
      </c>
    </row>
    <row r="17" spans="1:33" x14ac:dyDescent="0.25">
      <c r="B17" s="21"/>
      <c r="C17" s="21"/>
      <c r="D17" s="21"/>
      <c r="E17" s="21"/>
      <c r="F17" s="21"/>
      <c r="G17" s="21"/>
      <c r="L17" s="27" t="s">
        <v>63</v>
      </c>
      <c r="M17" s="27">
        <v>92493.864000000001</v>
      </c>
      <c r="N17" s="27">
        <v>156748.56099999999</v>
      </c>
      <c r="O17" s="27">
        <f>M17+N17</f>
        <v>249242.42499999999</v>
      </c>
      <c r="P17" s="27"/>
      <c r="Q17" s="27">
        <v>49848485</v>
      </c>
      <c r="T17" s="27" t="s">
        <v>19</v>
      </c>
      <c r="U17" s="27">
        <f>U15+U16</f>
        <v>223.04</v>
      </c>
      <c r="V17" s="27">
        <f>V15+V16</f>
        <v>106.66</v>
      </c>
      <c r="W17" s="27">
        <f t="shared" si="2"/>
        <v>329.7</v>
      </c>
      <c r="X17" s="27">
        <f>X15+X16</f>
        <v>4143</v>
      </c>
      <c r="Y17" s="27">
        <f>Y15+Y16</f>
        <v>54252</v>
      </c>
      <c r="AB17" s="28" t="s">
        <v>19</v>
      </c>
      <c r="AC17" s="28">
        <f>AC15+AC16</f>
        <v>4.6770000000000005</v>
      </c>
      <c r="AD17" s="28">
        <f t="shared" ref="AD17:AE17" si="3">AD15+AD16</f>
        <v>0</v>
      </c>
      <c r="AE17" s="28">
        <f t="shared" si="3"/>
        <v>4.6770000000000005</v>
      </c>
      <c r="AF17" s="28"/>
      <c r="AG17" s="28">
        <f>AG15+AG16</f>
        <v>821121</v>
      </c>
    </row>
    <row r="18" spans="1:33" x14ac:dyDescent="0.25">
      <c r="B18" s="21"/>
      <c r="C18" s="21"/>
      <c r="D18" s="21"/>
      <c r="E18" s="21"/>
      <c r="F18" s="21"/>
      <c r="G18" s="21"/>
      <c r="L18" s="27" t="s">
        <v>19</v>
      </c>
      <c r="M18" s="27">
        <f>M16+M17</f>
        <v>111736.755</v>
      </c>
      <c r="N18" s="27">
        <f>N16+N17</f>
        <v>189359.32499999998</v>
      </c>
      <c r="O18" s="27">
        <f>O16+O17</f>
        <v>301096.07999999996</v>
      </c>
      <c r="P18" s="27">
        <f>P16+P17</f>
        <v>1481533</v>
      </c>
      <c r="Q18" s="27">
        <f>Q16+Q17</f>
        <v>54561431</v>
      </c>
      <c r="T18" s="27" t="s">
        <v>75</v>
      </c>
      <c r="U18" s="27">
        <v>695.97</v>
      </c>
      <c r="V18" s="27">
        <v>328.42</v>
      </c>
      <c r="W18" s="27">
        <f t="shared" si="2"/>
        <v>1024.3900000000001</v>
      </c>
      <c r="X18" s="27"/>
      <c r="Y18" s="27"/>
      <c r="AB18" s="28" t="s">
        <v>75</v>
      </c>
      <c r="AC18" s="28">
        <v>2.7389999999999999</v>
      </c>
      <c r="AD18" s="28">
        <v>0</v>
      </c>
      <c r="AE18" s="28">
        <f>AC18+AD18</f>
        <v>2.7389999999999999</v>
      </c>
      <c r="AF18" s="28"/>
      <c r="AG18" s="28"/>
    </row>
    <row r="19" spans="1:33" x14ac:dyDescent="0.25">
      <c r="B19" s="21"/>
      <c r="C19" s="21"/>
      <c r="D19" s="21"/>
      <c r="E19" s="21"/>
      <c r="F19" s="21"/>
      <c r="G19" s="21"/>
      <c r="L19" s="27" t="s">
        <v>75</v>
      </c>
      <c r="M19" s="27">
        <v>0</v>
      </c>
      <c r="N19" s="27">
        <v>0</v>
      </c>
      <c r="O19" s="27">
        <v>0</v>
      </c>
      <c r="P19" s="27"/>
      <c r="Q19" s="27"/>
    </row>
    <row r="20" spans="1:33" x14ac:dyDescent="0.25">
      <c r="L20" s="21"/>
      <c r="M20" s="21"/>
      <c r="N20" s="21"/>
      <c r="O20" s="21"/>
      <c r="P20" s="21"/>
      <c r="Q20" s="21"/>
    </row>
    <row r="21" spans="1:33" x14ac:dyDescent="0.25">
      <c r="L21" s="21"/>
      <c r="M21" s="21"/>
      <c r="N21" s="21"/>
      <c r="O21" s="21"/>
      <c r="P21" s="21"/>
      <c r="Q21" s="21"/>
      <c r="T21" s="258" t="s">
        <v>88</v>
      </c>
      <c r="U21" s="259"/>
      <c r="V21" s="259"/>
      <c r="W21" s="259"/>
      <c r="X21" s="259"/>
      <c r="Y21" s="260"/>
      <c r="AB21" s="258" t="s">
        <v>68</v>
      </c>
      <c r="AC21" s="259"/>
      <c r="AD21" s="259"/>
      <c r="AE21" s="259"/>
      <c r="AF21" s="259"/>
      <c r="AG21" s="260"/>
    </row>
    <row r="22" spans="1:33" ht="31.5" customHeight="1" x14ac:dyDescent="0.25">
      <c r="B22" s="262"/>
      <c r="C22" s="262"/>
      <c r="D22" s="262"/>
      <c r="E22" s="262"/>
      <c r="F22" s="262"/>
      <c r="G22" s="262"/>
      <c r="L22" s="258" t="s">
        <v>51</v>
      </c>
      <c r="M22" s="259"/>
      <c r="N22" s="259"/>
      <c r="O22" s="259"/>
      <c r="P22" s="259"/>
      <c r="Q22" s="260"/>
      <c r="T22" s="24" t="s">
        <v>61</v>
      </c>
      <c r="U22" s="25" t="s">
        <v>57</v>
      </c>
      <c r="V22" s="258" t="s">
        <v>58</v>
      </c>
      <c r="W22" s="259"/>
      <c r="X22" s="260"/>
      <c r="Y22" s="24" t="s">
        <v>89</v>
      </c>
      <c r="AB22" s="24" t="s">
        <v>103</v>
      </c>
      <c r="AC22" s="25" t="s">
        <v>57</v>
      </c>
      <c r="AD22" s="258" t="s">
        <v>58</v>
      </c>
      <c r="AE22" s="259"/>
      <c r="AF22" s="260"/>
      <c r="AG22" s="24" t="s">
        <v>107</v>
      </c>
    </row>
    <row r="23" spans="1:33" ht="18" customHeight="1" x14ac:dyDescent="0.25">
      <c r="B23" s="31"/>
      <c r="C23" s="32"/>
      <c r="D23" s="262"/>
      <c r="E23" s="262"/>
      <c r="F23" s="262"/>
      <c r="G23" s="31"/>
      <c r="L23" s="24" t="s">
        <v>60</v>
      </c>
      <c r="M23" s="25" t="s">
        <v>57</v>
      </c>
      <c r="N23" s="26" t="s">
        <v>58</v>
      </c>
      <c r="O23" s="26"/>
      <c r="P23" s="26"/>
      <c r="Q23" s="24" t="s">
        <v>77</v>
      </c>
      <c r="T23" s="263" t="s">
        <v>72</v>
      </c>
      <c r="U23" s="263"/>
      <c r="V23" s="263"/>
      <c r="W23" s="263"/>
      <c r="X23" s="263"/>
      <c r="Y23" s="263"/>
      <c r="AB23" s="263" t="s">
        <v>72</v>
      </c>
      <c r="AC23" s="263"/>
      <c r="AD23" s="263"/>
      <c r="AE23" s="263"/>
      <c r="AF23" s="263"/>
      <c r="AG23" s="263"/>
    </row>
    <row r="24" spans="1:33" ht="15" customHeight="1" x14ac:dyDescent="0.25">
      <c r="B24" s="262"/>
      <c r="C24" s="262"/>
      <c r="D24" s="262"/>
      <c r="E24" s="262"/>
      <c r="F24" s="262"/>
      <c r="G24" s="262"/>
      <c r="L24" s="258" t="s">
        <v>71</v>
      </c>
      <c r="M24" s="259"/>
      <c r="N24" s="259"/>
      <c r="O24" s="259"/>
      <c r="P24" s="259"/>
      <c r="Q24" s="260"/>
      <c r="T24" s="27"/>
      <c r="U24" s="27" t="s">
        <v>73</v>
      </c>
      <c r="V24" s="27" t="s">
        <v>74</v>
      </c>
      <c r="W24" s="27" t="s">
        <v>19</v>
      </c>
      <c r="X24" s="27" t="s">
        <v>23</v>
      </c>
      <c r="Y24" s="27" t="s">
        <v>24</v>
      </c>
      <c r="AB24" s="27"/>
      <c r="AC24" s="27" t="s">
        <v>73</v>
      </c>
      <c r="AD24" s="27" t="s">
        <v>74</v>
      </c>
      <c r="AE24" s="27" t="s">
        <v>19</v>
      </c>
      <c r="AF24" s="27" t="s">
        <v>23</v>
      </c>
      <c r="AG24" s="27" t="s">
        <v>24</v>
      </c>
    </row>
    <row r="25" spans="1:33" x14ac:dyDescent="0.25">
      <c r="B25" s="21"/>
      <c r="C25" s="21"/>
      <c r="D25" s="21"/>
      <c r="E25" s="21"/>
      <c r="F25" s="21"/>
      <c r="G25" s="21"/>
      <c r="L25" s="27"/>
      <c r="M25" s="27" t="s">
        <v>73</v>
      </c>
      <c r="N25" s="27" t="s">
        <v>74</v>
      </c>
      <c r="O25" s="27" t="s">
        <v>19</v>
      </c>
      <c r="P25" s="27" t="s">
        <v>23</v>
      </c>
      <c r="Q25" s="27" t="s">
        <v>24</v>
      </c>
      <c r="T25" s="27" t="s">
        <v>62</v>
      </c>
      <c r="U25" s="27">
        <v>102.31</v>
      </c>
      <c r="V25" s="27">
        <v>9.3800000000000008</v>
      </c>
      <c r="W25" s="27">
        <f>U25+V25</f>
        <v>111.69</v>
      </c>
      <c r="X25" s="28">
        <v>3191</v>
      </c>
      <c r="Y25" s="28">
        <v>18948</v>
      </c>
      <c r="AB25" s="27" t="s">
        <v>62</v>
      </c>
      <c r="AC25" s="27">
        <v>53648.35</v>
      </c>
      <c r="AD25" s="27">
        <v>89643.19</v>
      </c>
      <c r="AE25" s="27">
        <f>AC25+AD25</f>
        <v>143291.54</v>
      </c>
      <c r="AF25" s="27">
        <v>4094286</v>
      </c>
      <c r="AG25" s="27">
        <v>16453899</v>
      </c>
    </row>
    <row r="26" spans="1:33" x14ac:dyDescent="0.25">
      <c r="B26" s="21"/>
      <c r="C26" s="21"/>
      <c r="D26" s="21"/>
      <c r="E26" s="21"/>
      <c r="F26" s="21"/>
      <c r="G26" s="21"/>
      <c r="L26" s="27" t="s">
        <v>62</v>
      </c>
      <c r="M26" s="27">
        <v>448.53</v>
      </c>
      <c r="N26" s="27">
        <v>75.7</v>
      </c>
      <c r="O26" s="27">
        <v>524.23</v>
      </c>
      <c r="P26" s="27">
        <v>14978</v>
      </c>
      <c r="Q26" s="27">
        <v>84723</v>
      </c>
      <c r="T26" s="27" t="s">
        <v>63</v>
      </c>
      <c r="U26" s="27">
        <v>583.16999999999996</v>
      </c>
      <c r="V26" s="27">
        <v>53.48</v>
      </c>
      <c r="W26" s="27">
        <f t="shared" ref="W26:W28" si="4">U26+V26</f>
        <v>636.65</v>
      </c>
      <c r="X26" s="28"/>
      <c r="Y26" s="28">
        <v>127329</v>
      </c>
      <c r="AB26" s="27" t="s">
        <v>63</v>
      </c>
      <c r="AC26" s="27">
        <v>226361.08</v>
      </c>
      <c r="AD26" s="27">
        <v>378235.82</v>
      </c>
      <c r="AE26" s="27">
        <f t="shared" ref="AE26:AE27" si="5">AC26+AD26</f>
        <v>604596.9</v>
      </c>
      <c r="AF26" s="27"/>
      <c r="AG26" s="27">
        <v>1236673291</v>
      </c>
    </row>
    <row r="27" spans="1:33" x14ac:dyDescent="0.25">
      <c r="B27" s="21"/>
      <c r="C27" s="21"/>
      <c r="D27" s="21"/>
      <c r="E27" s="21"/>
      <c r="F27" s="21"/>
      <c r="G27" s="21"/>
      <c r="L27" s="27" t="s">
        <v>63</v>
      </c>
      <c r="M27" s="27">
        <v>8792.18</v>
      </c>
      <c r="N27" s="27">
        <v>1483.86</v>
      </c>
      <c r="O27" s="27">
        <v>10276.040000000001</v>
      </c>
      <c r="P27" s="27"/>
      <c r="Q27" s="27">
        <v>2055208</v>
      </c>
      <c r="T27" s="27" t="s">
        <v>19</v>
      </c>
      <c r="U27" s="27">
        <f>U25+U26</f>
        <v>685.48</v>
      </c>
      <c r="V27" s="27">
        <f>V25+V26</f>
        <v>62.86</v>
      </c>
      <c r="W27" s="27">
        <f t="shared" si="4"/>
        <v>748.34</v>
      </c>
      <c r="X27" s="28">
        <f>X25+X26</f>
        <v>3191</v>
      </c>
      <c r="Y27" s="28">
        <f>Y25+Y26</f>
        <v>146277</v>
      </c>
      <c r="AB27" s="27" t="s">
        <v>19</v>
      </c>
      <c r="AC27" s="27">
        <f>AC25+AC26</f>
        <v>280009.43</v>
      </c>
      <c r="AD27" s="27">
        <f>AD25+AD26</f>
        <v>467879.01</v>
      </c>
      <c r="AE27" s="27">
        <f t="shared" si="5"/>
        <v>747888.44</v>
      </c>
      <c r="AF27" s="27">
        <f>AF25+AF26</f>
        <v>4094286</v>
      </c>
      <c r="AG27" s="27">
        <f>AG25+AG26</f>
        <v>1253127190</v>
      </c>
    </row>
    <row r="28" spans="1:33" x14ac:dyDescent="0.25">
      <c r="B28" s="21"/>
      <c r="C28" s="21"/>
      <c r="D28" s="21"/>
      <c r="E28" s="21"/>
      <c r="F28" s="21"/>
      <c r="G28" s="21"/>
      <c r="L28" s="27" t="s">
        <v>19</v>
      </c>
      <c r="M28" s="27">
        <v>9240.7099999999991</v>
      </c>
      <c r="N28" s="27">
        <v>1559.56</v>
      </c>
      <c r="O28" s="27">
        <v>10800.27</v>
      </c>
      <c r="P28" s="27">
        <f>P26+P27</f>
        <v>14978</v>
      </c>
      <c r="Q28" s="27">
        <f>Q26+Q27</f>
        <v>2139931</v>
      </c>
      <c r="T28" s="27" t="s">
        <v>75</v>
      </c>
      <c r="U28" s="27">
        <v>0</v>
      </c>
      <c r="V28" s="27">
        <v>0</v>
      </c>
      <c r="W28" s="27">
        <f t="shared" si="4"/>
        <v>0</v>
      </c>
      <c r="X28" s="27"/>
      <c r="Y28" s="27"/>
    </row>
    <row r="29" spans="1:33" ht="45" x14ac:dyDescent="0.25">
      <c r="B29" s="21"/>
      <c r="C29" s="21"/>
      <c r="D29" s="21"/>
      <c r="E29" s="21"/>
      <c r="F29" s="21"/>
      <c r="G29" s="21"/>
      <c r="L29" s="27" t="s">
        <v>75</v>
      </c>
      <c r="M29" s="27">
        <v>3308.09</v>
      </c>
      <c r="N29" s="27">
        <v>558.30999999999995</v>
      </c>
      <c r="O29" s="27">
        <v>3866.4</v>
      </c>
      <c r="P29" s="27"/>
      <c r="Q29" s="27"/>
      <c r="T29" s="41" t="s">
        <v>91</v>
      </c>
      <c r="U29" s="24" t="s">
        <v>92</v>
      </c>
      <c r="V29" s="27"/>
      <c r="W29" s="27"/>
      <c r="X29" s="27">
        <v>37</v>
      </c>
      <c r="Y29" s="27">
        <v>30932</v>
      </c>
    </row>
    <row r="30" spans="1:33" x14ac:dyDescent="0.25">
      <c r="B30" s="21"/>
      <c r="C30" s="21"/>
      <c r="D30" s="21"/>
      <c r="E30" s="21"/>
      <c r="F30" s="21"/>
      <c r="G30" s="21"/>
      <c r="AB30" s="258" t="s">
        <v>68</v>
      </c>
      <c r="AC30" s="259"/>
      <c r="AD30" s="259"/>
      <c r="AE30" s="259"/>
      <c r="AF30" s="259"/>
      <c r="AG30" s="260"/>
    </row>
    <row r="31" spans="1:33" ht="33" customHeight="1" x14ac:dyDescent="0.25">
      <c r="A31" s="261"/>
      <c r="B31" s="261"/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55" t="s">
        <v>82</v>
      </c>
      <c r="U31" s="256"/>
      <c r="V31" s="256"/>
      <c r="W31" s="256"/>
      <c r="X31" s="256"/>
      <c r="Y31" s="257"/>
      <c r="AB31" s="24" t="s">
        <v>103</v>
      </c>
      <c r="AC31" s="25" t="s">
        <v>57</v>
      </c>
      <c r="AD31" s="258" t="s">
        <v>58</v>
      </c>
      <c r="AE31" s="259"/>
      <c r="AF31" s="260"/>
      <c r="AG31" s="24" t="s">
        <v>108</v>
      </c>
    </row>
    <row r="32" spans="1:33" ht="15" customHeight="1" x14ac:dyDescent="0.25">
      <c r="A32" s="21"/>
      <c r="B32" s="22"/>
      <c r="C32" s="21"/>
      <c r="D32" s="21"/>
      <c r="E32" s="21"/>
      <c r="F32" s="21"/>
      <c r="G32" s="21"/>
      <c r="H32" s="21"/>
      <c r="I32" s="21"/>
      <c r="J32" s="21"/>
      <c r="K32" s="21"/>
      <c r="L32" s="255" t="s">
        <v>82</v>
      </c>
      <c r="M32" s="256"/>
      <c r="N32" s="256"/>
      <c r="O32" s="256"/>
      <c r="P32" s="256"/>
      <c r="Q32" s="257"/>
      <c r="R32" s="21"/>
      <c r="S32" s="21"/>
      <c r="T32" s="24" t="s">
        <v>60</v>
      </c>
      <c r="U32" s="25" t="s">
        <v>57</v>
      </c>
      <c r="V32" s="53" t="s">
        <v>58</v>
      </c>
      <c r="W32" s="53"/>
      <c r="X32" s="53"/>
      <c r="Y32" s="24" t="s">
        <v>83</v>
      </c>
      <c r="AB32" s="263" t="s">
        <v>72</v>
      </c>
      <c r="AC32" s="263"/>
      <c r="AD32" s="263"/>
      <c r="AE32" s="263"/>
      <c r="AF32" s="263"/>
      <c r="AG32" s="263"/>
    </row>
    <row r="33" spans="1:33" ht="24" customHeight="1" x14ac:dyDescent="0.25">
      <c r="A33" s="21"/>
      <c r="B33" s="22"/>
      <c r="C33" s="21"/>
      <c r="D33" s="21"/>
      <c r="E33" s="21"/>
      <c r="F33" s="21"/>
      <c r="G33" s="21"/>
      <c r="H33" s="21"/>
      <c r="I33" s="21"/>
      <c r="J33" s="21"/>
      <c r="K33" s="21"/>
      <c r="L33" s="24" t="s">
        <v>60</v>
      </c>
      <c r="M33" s="25" t="s">
        <v>57</v>
      </c>
      <c r="N33" s="37" t="s">
        <v>58</v>
      </c>
      <c r="O33" s="37"/>
      <c r="P33" s="37"/>
      <c r="Q33" s="24" t="s">
        <v>83</v>
      </c>
      <c r="R33" s="21"/>
      <c r="S33" s="21"/>
      <c r="T33" s="258" t="s">
        <v>71</v>
      </c>
      <c r="U33" s="259"/>
      <c r="V33" s="259"/>
      <c r="W33" s="259"/>
      <c r="X33" s="259"/>
      <c r="Y33" s="260"/>
      <c r="AB33" s="56"/>
      <c r="AC33" s="56" t="s">
        <v>73</v>
      </c>
      <c r="AD33" s="56" t="s">
        <v>74</v>
      </c>
      <c r="AE33" s="56" t="s">
        <v>19</v>
      </c>
      <c r="AF33" s="56" t="s">
        <v>23</v>
      </c>
      <c r="AG33" s="56" t="s">
        <v>24</v>
      </c>
    </row>
    <row r="34" spans="1:33" ht="15" customHeight="1" x14ac:dyDescent="0.25">
      <c r="A34" s="21"/>
      <c r="B34" s="22"/>
      <c r="C34" s="21"/>
      <c r="D34" s="21"/>
      <c r="E34" s="21"/>
      <c r="F34" s="21"/>
      <c r="G34" s="21"/>
      <c r="H34" s="21"/>
      <c r="I34" s="21"/>
      <c r="J34" s="21"/>
      <c r="K34" s="21"/>
      <c r="L34" s="258" t="s">
        <v>71</v>
      </c>
      <c r="M34" s="259"/>
      <c r="N34" s="259"/>
      <c r="O34" s="259"/>
      <c r="P34" s="259"/>
      <c r="Q34" s="260"/>
      <c r="R34" s="21"/>
      <c r="S34" s="21"/>
      <c r="T34" s="27"/>
      <c r="U34" s="27" t="s">
        <v>73</v>
      </c>
      <c r="V34" s="27" t="s">
        <v>74</v>
      </c>
      <c r="W34" s="27" t="s">
        <v>19</v>
      </c>
      <c r="X34" s="28" t="s">
        <v>23</v>
      </c>
      <c r="Y34" s="28" t="s">
        <v>24</v>
      </c>
      <c r="AB34" s="27" t="s">
        <v>62</v>
      </c>
      <c r="AC34" s="27">
        <v>23694.252</v>
      </c>
      <c r="AD34" s="27">
        <v>6363.1530000000002</v>
      </c>
      <c r="AE34" s="27">
        <f>AC34+AD34</f>
        <v>30057.404999999999</v>
      </c>
      <c r="AF34" s="27">
        <v>858783</v>
      </c>
      <c r="AG34" s="27">
        <v>3222027</v>
      </c>
    </row>
    <row r="35" spans="1:33" x14ac:dyDescent="0.25">
      <c r="L35" s="27"/>
      <c r="M35" s="27" t="s">
        <v>73</v>
      </c>
      <c r="N35" s="27" t="s">
        <v>74</v>
      </c>
      <c r="O35" s="27" t="s">
        <v>19</v>
      </c>
      <c r="P35" s="28" t="s">
        <v>23</v>
      </c>
      <c r="Q35" s="28" t="s">
        <v>24</v>
      </c>
      <c r="T35" s="27" t="s">
        <v>62</v>
      </c>
      <c r="U35" s="27">
        <v>5.0552099999999998</v>
      </c>
      <c r="V35" s="27">
        <v>2.12039</v>
      </c>
      <c r="W35" s="27">
        <f>U35+V35</f>
        <v>7.1755999999999993</v>
      </c>
      <c r="X35" s="27">
        <v>205017</v>
      </c>
      <c r="Y35" s="27">
        <v>1007858</v>
      </c>
      <c r="AB35" s="27" t="s">
        <v>63</v>
      </c>
      <c r="AC35" s="27">
        <v>110277.766</v>
      </c>
      <c r="AD35" s="27">
        <v>29615.379000000001</v>
      </c>
      <c r="AE35" s="27">
        <f>AC35+AD35</f>
        <v>139893.14500000002</v>
      </c>
      <c r="AF35" s="27"/>
      <c r="AG35" s="27">
        <v>27978629</v>
      </c>
    </row>
    <row r="36" spans="1:33" x14ac:dyDescent="0.25">
      <c r="L36" s="27" t="s">
        <v>62</v>
      </c>
      <c r="M36" s="27">
        <v>5.0552099999999998</v>
      </c>
      <c r="N36" s="27">
        <v>2.12039</v>
      </c>
      <c r="O36" s="27">
        <f>M36+N36</f>
        <v>7.1755999999999993</v>
      </c>
      <c r="P36" s="27">
        <v>205017</v>
      </c>
      <c r="Q36" s="27">
        <v>1007858</v>
      </c>
      <c r="T36" s="27" t="s">
        <v>63</v>
      </c>
      <c r="U36" s="27">
        <v>18.961860000000001</v>
      </c>
      <c r="V36" s="27">
        <v>7.9534799999999999</v>
      </c>
      <c r="W36" s="27">
        <f t="shared" ref="W36:W38" si="6">U36+V36</f>
        <v>26.91534</v>
      </c>
      <c r="X36" s="27">
        <v>1170430</v>
      </c>
      <c r="Y36" s="27">
        <v>5383068</v>
      </c>
      <c r="AB36" s="27" t="s">
        <v>19</v>
      </c>
      <c r="AC36" s="27">
        <f>AC34+AC35</f>
        <v>133972.01800000001</v>
      </c>
      <c r="AD36" s="27">
        <f t="shared" ref="AD36:AE36" si="7">AD34+AD35</f>
        <v>35978.531999999999</v>
      </c>
      <c r="AE36" s="27">
        <f t="shared" si="7"/>
        <v>169950.55000000002</v>
      </c>
      <c r="AF36" s="27"/>
      <c r="AG36" s="27">
        <f>AG34+AG35</f>
        <v>31200656</v>
      </c>
    </row>
    <row r="37" spans="1:33" x14ac:dyDescent="0.25">
      <c r="L37" s="27" t="s">
        <v>63</v>
      </c>
      <c r="M37" s="27">
        <v>18.961860000000001</v>
      </c>
      <c r="N37" s="27">
        <v>7.9534799999999999</v>
      </c>
      <c r="O37" s="27">
        <f t="shared" ref="O37:O39" si="8">M37+N37</f>
        <v>26.91534</v>
      </c>
      <c r="P37" s="27">
        <v>1170430</v>
      </c>
      <c r="Q37" s="27">
        <v>5383068</v>
      </c>
      <c r="T37" s="27" t="s">
        <v>19</v>
      </c>
      <c r="U37" s="27">
        <f>U35+U36</f>
        <v>24.01707</v>
      </c>
      <c r="V37" s="27">
        <f>V35+V36</f>
        <v>10.073869999999999</v>
      </c>
      <c r="W37" s="27">
        <f t="shared" si="6"/>
        <v>34.090940000000003</v>
      </c>
      <c r="X37" s="27">
        <f>X35+X36</f>
        <v>1375447</v>
      </c>
      <c r="Y37" s="27">
        <f>Y35+Y36</f>
        <v>6390926</v>
      </c>
    </row>
    <row r="38" spans="1:33" x14ac:dyDescent="0.25">
      <c r="L38" s="27" t="s">
        <v>19</v>
      </c>
      <c r="M38" s="27">
        <f>M36+M37</f>
        <v>24.01707</v>
      </c>
      <c r="N38" s="27">
        <f>N36+N37</f>
        <v>10.073869999999999</v>
      </c>
      <c r="O38" s="27">
        <f t="shared" si="8"/>
        <v>34.090940000000003</v>
      </c>
      <c r="P38" s="27">
        <f>P36+P37</f>
        <v>1375447</v>
      </c>
      <c r="Q38" s="27">
        <f>Q36+Q37</f>
        <v>6390926</v>
      </c>
      <c r="T38" s="27" t="s">
        <v>75</v>
      </c>
      <c r="U38" s="27">
        <v>20.077649999999998</v>
      </c>
      <c r="V38" s="27">
        <v>8.4215</v>
      </c>
      <c r="W38" s="27">
        <f t="shared" si="6"/>
        <v>28.49915</v>
      </c>
      <c r="X38" s="27"/>
      <c r="Y38" s="27"/>
    </row>
    <row r="39" spans="1:33" x14ac:dyDescent="0.25">
      <c r="L39" s="27" t="s">
        <v>75</v>
      </c>
      <c r="M39" s="27">
        <v>20.077649999999998</v>
      </c>
      <c r="N39" s="27">
        <v>8.4215</v>
      </c>
      <c r="O39" s="27">
        <f t="shared" si="8"/>
        <v>28.49915</v>
      </c>
      <c r="P39" s="27"/>
      <c r="Q39" s="27"/>
    </row>
    <row r="41" spans="1:33" x14ac:dyDescent="0.25">
      <c r="T41" s="255" t="s">
        <v>27</v>
      </c>
      <c r="U41" s="256"/>
      <c r="V41" s="256"/>
      <c r="W41" s="256"/>
      <c r="X41" s="256"/>
      <c r="Y41" s="257"/>
    </row>
    <row r="42" spans="1:33" ht="75" x14ac:dyDescent="0.25">
      <c r="L42" s="255" t="s">
        <v>27</v>
      </c>
      <c r="M42" s="256"/>
      <c r="N42" s="256"/>
      <c r="O42" s="256"/>
      <c r="P42" s="256"/>
      <c r="Q42" s="257"/>
      <c r="T42" s="24" t="s">
        <v>87</v>
      </c>
      <c r="U42" s="25" t="s">
        <v>57</v>
      </c>
      <c r="V42" s="53" t="s">
        <v>58</v>
      </c>
      <c r="W42" s="53"/>
      <c r="X42" s="53"/>
      <c r="Y42" s="24" t="s">
        <v>86</v>
      </c>
    </row>
    <row r="43" spans="1:33" ht="75" x14ac:dyDescent="0.25">
      <c r="L43" s="24" t="s">
        <v>85</v>
      </c>
      <c r="M43" s="25" t="s">
        <v>57</v>
      </c>
      <c r="N43" s="40" t="s">
        <v>58</v>
      </c>
      <c r="O43" s="40"/>
      <c r="P43" s="40"/>
      <c r="Q43" s="24" t="s">
        <v>86</v>
      </c>
      <c r="T43" s="258" t="s">
        <v>71</v>
      </c>
      <c r="U43" s="259"/>
      <c r="V43" s="259"/>
      <c r="W43" s="259"/>
      <c r="X43" s="259"/>
      <c r="Y43" s="260"/>
    </row>
    <row r="44" spans="1:33" ht="15" customHeight="1" x14ac:dyDescent="0.25">
      <c r="L44" s="258" t="s">
        <v>71</v>
      </c>
      <c r="M44" s="259"/>
      <c r="N44" s="259"/>
      <c r="O44" s="259"/>
      <c r="P44" s="259"/>
      <c r="Q44" s="260"/>
      <c r="T44" s="27"/>
      <c r="U44" s="27" t="s">
        <v>73</v>
      </c>
      <c r="V44" s="27" t="s">
        <v>74</v>
      </c>
      <c r="W44" s="27" t="s">
        <v>19</v>
      </c>
      <c r="X44" s="28" t="s">
        <v>23</v>
      </c>
      <c r="Y44" s="28" t="s">
        <v>24</v>
      </c>
    </row>
    <row r="45" spans="1:33" x14ac:dyDescent="0.25">
      <c r="L45" s="27"/>
      <c r="M45" s="27" t="s">
        <v>73</v>
      </c>
      <c r="N45" s="27" t="s">
        <v>74</v>
      </c>
      <c r="O45" s="27" t="s">
        <v>19</v>
      </c>
      <c r="P45" s="28" t="s">
        <v>23</v>
      </c>
      <c r="Q45" s="28" t="s">
        <v>24</v>
      </c>
      <c r="T45" s="27" t="s">
        <v>62</v>
      </c>
      <c r="U45" s="27">
        <v>772.53099999999995</v>
      </c>
      <c r="V45" s="27">
        <v>1931.4639999999999</v>
      </c>
      <c r="W45" s="27">
        <f>U45+V45</f>
        <v>2703.9949999999999</v>
      </c>
      <c r="X45" s="28">
        <v>77257</v>
      </c>
      <c r="Y45" s="28">
        <v>291206</v>
      </c>
    </row>
    <row r="46" spans="1:33" x14ac:dyDescent="0.25">
      <c r="L46" s="27" t="s">
        <v>62</v>
      </c>
      <c r="M46" s="28">
        <v>782.06100000000004</v>
      </c>
      <c r="N46" s="28">
        <v>1955.289</v>
      </c>
      <c r="O46" s="28">
        <f>M46+N46</f>
        <v>2737.35</v>
      </c>
      <c r="P46" s="28">
        <v>78210</v>
      </c>
      <c r="Q46" s="28">
        <v>294445</v>
      </c>
      <c r="T46" s="27" t="s">
        <v>63</v>
      </c>
      <c r="U46" s="27">
        <v>6944.7209999999995</v>
      </c>
      <c r="V46" s="27">
        <v>27778.883999999998</v>
      </c>
      <c r="W46" s="27">
        <f t="shared" ref="W46:W48" si="9">U46+V46</f>
        <v>34723.604999999996</v>
      </c>
      <c r="X46" s="28">
        <v>1882015</v>
      </c>
      <c r="Y46" s="28">
        <v>6944721</v>
      </c>
    </row>
    <row r="47" spans="1:33" x14ac:dyDescent="0.25">
      <c r="L47" s="27" t="s">
        <v>63</v>
      </c>
      <c r="M47" s="28">
        <v>6944.1030000000001</v>
      </c>
      <c r="N47" s="28">
        <v>27776.412</v>
      </c>
      <c r="O47" s="28">
        <f t="shared" ref="O47:O49" si="10">M47+N47</f>
        <v>34720.514999999999</v>
      </c>
      <c r="P47" s="28">
        <v>1889523</v>
      </c>
      <c r="Q47" s="28">
        <v>6944103</v>
      </c>
      <c r="T47" s="27" t="s">
        <v>19</v>
      </c>
      <c r="U47" s="27">
        <f>U45+U46</f>
        <v>7717.2519999999995</v>
      </c>
      <c r="V47" s="27">
        <f>V45+V46</f>
        <v>29710.347999999998</v>
      </c>
      <c r="W47" s="27">
        <f t="shared" si="9"/>
        <v>37427.599999999999</v>
      </c>
      <c r="X47" s="28">
        <f>X45+X46</f>
        <v>1959272</v>
      </c>
      <c r="Y47" s="28">
        <f>Y45+Y46</f>
        <v>7235927</v>
      </c>
    </row>
    <row r="48" spans="1:33" x14ac:dyDescent="0.25">
      <c r="L48" s="27" t="s">
        <v>19</v>
      </c>
      <c r="M48" s="28">
        <f>M46+M47</f>
        <v>7726.1639999999998</v>
      </c>
      <c r="N48" s="28">
        <f>N46+N47</f>
        <v>29731.701000000001</v>
      </c>
      <c r="O48" s="28">
        <f t="shared" si="10"/>
        <v>37457.864999999998</v>
      </c>
      <c r="P48" s="28">
        <f>P46+P47</f>
        <v>1967733</v>
      </c>
      <c r="Q48" s="28">
        <f>Q46+Q47</f>
        <v>7238548</v>
      </c>
      <c r="T48" s="27" t="s">
        <v>75</v>
      </c>
      <c r="U48" s="27">
        <v>2.5990000000000002</v>
      </c>
      <c r="V48" s="27">
        <v>5.181</v>
      </c>
      <c r="W48" s="27">
        <f t="shared" si="9"/>
        <v>7.78</v>
      </c>
      <c r="X48" s="27"/>
      <c r="Y48" s="27"/>
    </row>
    <row r="49" spans="12:25" x14ac:dyDescent="0.25">
      <c r="L49" s="27" t="s">
        <v>75</v>
      </c>
      <c r="M49" s="28">
        <v>2.5990000000000002</v>
      </c>
      <c r="N49" s="28">
        <v>8.4215</v>
      </c>
      <c r="O49" s="28">
        <f t="shared" si="10"/>
        <v>11.0205</v>
      </c>
      <c r="P49" s="27"/>
      <c r="Q49" s="27"/>
    </row>
    <row r="51" spans="12:25" x14ac:dyDescent="0.25">
      <c r="T51" s="255" t="s">
        <v>90</v>
      </c>
      <c r="U51" s="256"/>
      <c r="V51" s="256"/>
      <c r="W51" s="256"/>
      <c r="X51" s="256"/>
      <c r="Y51" s="257"/>
    </row>
    <row r="52" spans="12:25" ht="75" x14ac:dyDescent="0.25">
      <c r="T52" s="24" t="s">
        <v>87</v>
      </c>
      <c r="U52" s="25" t="s">
        <v>57</v>
      </c>
      <c r="V52" s="53" t="s">
        <v>58</v>
      </c>
      <c r="W52" s="53"/>
      <c r="X52" s="53"/>
      <c r="Y52" s="24" t="s">
        <v>93</v>
      </c>
    </row>
    <row r="53" spans="12:25" x14ac:dyDescent="0.25">
      <c r="T53" s="258" t="s">
        <v>71</v>
      </c>
      <c r="U53" s="259"/>
      <c r="V53" s="259"/>
      <c r="W53" s="259"/>
      <c r="X53" s="259"/>
      <c r="Y53" s="260"/>
    </row>
    <row r="54" spans="12:25" ht="15" customHeight="1" x14ac:dyDescent="0.25">
      <c r="T54" s="27"/>
      <c r="U54" s="27" t="s">
        <v>73</v>
      </c>
      <c r="V54" s="27" t="s">
        <v>74</v>
      </c>
      <c r="W54" s="27" t="s">
        <v>19</v>
      </c>
      <c r="X54" s="28" t="s">
        <v>23</v>
      </c>
      <c r="Y54" s="28" t="s">
        <v>24</v>
      </c>
    </row>
    <row r="55" spans="12:25" x14ac:dyDescent="0.25">
      <c r="T55" s="27" t="s">
        <v>62</v>
      </c>
      <c r="U55" s="27">
        <v>0.80593999999999999</v>
      </c>
      <c r="V55" s="27">
        <v>9.6360000000000001E-2</v>
      </c>
      <c r="W55" s="27">
        <f>U55+V55</f>
        <v>0.90229999999999999</v>
      </c>
      <c r="X55" s="28">
        <v>25780</v>
      </c>
      <c r="Y55" s="28">
        <v>83052</v>
      </c>
    </row>
    <row r="56" spans="12:25" x14ac:dyDescent="0.25">
      <c r="T56" s="27" t="s">
        <v>63</v>
      </c>
      <c r="U56" s="27">
        <v>2.5091299999999999</v>
      </c>
      <c r="V56" s="27">
        <v>0.30002000000000001</v>
      </c>
      <c r="W56" s="27">
        <f t="shared" ref="W56:W58" si="11">U56+V56</f>
        <v>2.8091499999999998</v>
      </c>
      <c r="X56" s="28"/>
      <c r="Y56" s="28">
        <v>561830</v>
      </c>
    </row>
    <row r="57" spans="12:25" x14ac:dyDescent="0.25">
      <c r="T57" s="27" t="s">
        <v>19</v>
      </c>
      <c r="U57" s="27">
        <f>U55+U56</f>
        <v>3.31507</v>
      </c>
      <c r="V57" s="27">
        <f>V55+V56</f>
        <v>0.39638000000000001</v>
      </c>
      <c r="W57" s="27">
        <f t="shared" si="11"/>
        <v>3.7114500000000001</v>
      </c>
      <c r="X57" s="28">
        <f>X55+X56</f>
        <v>25780</v>
      </c>
      <c r="Y57" s="28">
        <f>Y55+Y56</f>
        <v>644882</v>
      </c>
    </row>
    <row r="58" spans="12:25" x14ac:dyDescent="0.25">
      <c r="T58" s="27" t="s">
        <v>75</v>
      </c>
      <c r="U58" s="27">
        <v>1.57952</v>
      </c>
      <c r="V58" s="27">
        <v>0.18886</v>
      </c>
      <c r="W58" s="27">
        <f t="shared" si="11"/>
        <v>1.7683800000000001</v>
      </c>
      <c r="X58" s="27"/>
      <c r="Y58" s="27"/>
    </row>
    <row r="61" spans="12:25" x14ac:dyDescent="0.25">
      <c r="T61" s="258" t="s">
        <v>50</v>
      </c>
      <c r="U61" s="259"/>
      <c r="V61" s="259"/>
      <c r="W61" s="259"/>
      <c r="X61" s="259"/>
      <c r="Y61" s="260"/>
    </row>
    <row r="62" spans="12:25" ht="60" x14ac:dyDescent="0.25">
      <c r="T62" s="24" t="s">
        <v>61</v>
      </c>
      <c r="U62" s="25" t="s">
        <v>57</v>
      </c>
      <c r="V62" s="258" t="s">
        <v>58</v>
      </c>
      <c r="W62" s="259"/>
      <c r="X62" s="260"/>
      <c r="Y62" s="24" t="s">
        <v>94</v>
      </c>
    </row>
    <row r="63" spans="12:25" ht="60" customHeight="1" x14ac:dyDescent="0.25">
      <c r="T63" s="263" t="s">
        <v>72</v>
      </c>
      <c r="U63" s="263"/>
      <c r="V63" s="263"/>
      <c r="W63" s="263"/>
      <c r="X63" s="263"/>
      <c r="Y63" s="263"/>
    </row>
    <row r="64" spans="12:25" ht="15" customHeight="1" x14ac:dyDescent="0.25">
      <c r="T64" s="27"/>
      <c r="U64" s="27" t="s">
        <v>73</v>
      </c>
      <c r="V64" s="27" t="s">
        <v>74</v>
      </c>
      <c r="W64" s="27" t="s">
        <v>19</v>
      </c>
      <c r="X64" s="27" t="s">
        <v>23</v>
      </c>
      <c r="Y64" s="27" t="s">
        <v>24</v>
      </c>
    </row>
    <row r="65" spans="20:25" x14ac:dyDescent="0.25">
      <c r="T65" s="27" t="s">
        <v>62</v>
      </c>
      <c r="U65" s="27">
        <v>0.12843299999999999</v>
      </c>
      <c r="V65" s="27">
        <v>1.6572E-2</v>
      </c>
      <c r="W65" s="27">
        <f>U65+V65</f>
        <v>0.145005</v>
      </c>
      <c r="X65" s="27">
        <v>4143</v>
      </c>
      <c r="Y65" s="27">
        <v>16714</v>
      </c>
    </row>
    <row r="66" spans="20:25" x14ac:dyDescent="0.25">
      <c r="T66" s="27" t="s">
        <v>63</v>
      </c>
      <c r="U66" s="27">
        <v>0.15015200000000001</v>
      </c>
      <c r="V66" s="27">
        <v>3.7538000000000002E-2</v>
      </c>
      <c r="W66" s="27">
        <f t="shared" ref="W66:W68" si="12">U66+V66</f>
        <v>0.18769000000000002</v>
      </c>
      <c r="X66" s="27"/>
      <c r="Y66" s="27">
        <v>37538</v>
      </c>
    </row>
    <row r="67" spans="20:25" x14ac:dyDescent="0.25">
      <c r="T67" s="27" t="s">
        <v>19</v>
      </c>
      <c r="U67" s="27">
        <f>U65+U66</f>
        <v>0.27858499999999997</v>
      </c>
      <c r="V67" s="27">
        <f>V65+V66</f>
        <v>5.4110000000000005E-2</v>
      </c>
      <c r="W67" s="27">
        <f t="shared" si="12"/>
        <v>0.33269499999999996</v>
      </c>
      <c r="X67" s="27">
        <f>X65+X66</f>
        <v>4143</v>
      </c>
      <c r="Y67" s="27">
        <f>Y65+Y66</f>
        <v>54252</v>
      </c>
    </row>
    <row r="68" spans="20:25" x14ac:dyDescent="0.25">
      <c r="T68" s="27" t="s">
        <v>75</v>
      </c>
      <c r="U68" s="27">
        <v>1.3695200000000001</v>
      </c>
      <c r="V68" s="27">
        <v>0.76095000000000002</v>
      </c>
      <c r="W68" s="27">
        <f t="shared" si="12"/>
        <v>2.1304699999999999</v>
      </c>
      <c r="X68" s="27"/>
      <c r="Y68" s="27"/>
    </row>
    <row r="71" spans="20:25" x14ac:dyDescent="0.25">
      <c r="T71" s="255" t="s">
        <v>82</v>
      </c>
      <c r="U71" s="256"/>
      <c r="V71" s="256"/>
      <c r="W71" s="256"/>
      <c r="X71" s="256"/>
      <c r="Y71" s="257"/>
    </row>
    <row r="72" spans="20:25" ht="15" customHeight="1" x14ac:dyDescent="0.25">
      <c r="T72" s="24" t="s">
        <v>60</v>
      </c>
      <c r="U72" s="25" t="s">
        <v>57</v>
      </c>
      <c r="V72" s="53" t="s">
        <v>58</v>
      </c>
      <c r="W72" s="53"/>
      <c r="X72" s="53"/>
      <c r="Y72" s="24" t="s">
        <v>95</v>
      </c>
    </row>
    <row r="73" spans="20:25" x14ac:dyDescent="0.25">
      <c r="T73" s="258" t="s">
        <v>71</v>
      </c>
      <c r="U73" s="259"/>
      <c r="V73" s="259"/>
      <c r="W73" s="259"/>
      <c r="X73" s="259"/>
      <c r="Y73" s="260"/>
    </row>
    <row r="74" spans="20:25" ht="15" customHeight="1" x14ac:dyDescent="0.25">
      <c r="T74" s="27"/>
      <c r="U74" s="27" t="s">
        <v>73</v>
      </c>
      <c r="V74" s="27" t="s">
        <v>74</v>
      </c>
      <c r="W74" s="27" t="s">
        <v>19</v>
      </c>
      <c r="X74" s="28" t="s">
        <v>23</v>
      </c>
      <c r="Y74" s="28" t="s">
        <v>24</v>
      </c>
    </row>
    <row r="75" spans="20:25" x14ac:dyDescent="0.25">
      <c r="T75" s="27" t="s">
        <v>62</v>
      </c>
      <c r="U75" s="27">
        <v>6.1215000000000002</v>
      </c>
      <c r="V75" s="27">
        <v>2.5676399999999999</v>
      </c>
      <c r="W75" s="27">
        <f>U75+V75</f>
        <v>8.6891400000000001</v>
      </c>
      <c r="X75" s="27">
        <v>248261</v>
      </c>
      <c r="Y75" s="27">
        <v>1237144</v>
      </c>
    </row>
    <row r="76" spans="20:25" x14ac:dyDescent="0.25">
      <c r="T76" s="27" t="s">
        <v>63</v>
      </c>
      <c r="U76" s="27">
        <v>21.754449999999999</v>
      </c>
      <c r="V76" s="27">
        <v>9.1248299999999993</v>
      </c>
      <c r="W76" s="27">
        <f t="shared" ref="W76:W78" si="13">U76+V76</f>
        <v>30.879279999999998</v>
      </c>
      <c r="X76" s="27"/>
      <c r="Y76" s="27">
        <v>6175856</v>
      </c>
    </row>
    <row r="77" spans="20:25" x14ac:dyDescent="0.25">
      <c r="T77" s="27" t="s">
        <v>19</v>
      </c>
      <c r="U77" s="27">
        <f>U75+U76</f>
        <v>27.87595</v>
      </c>
      <c r="V77" s="27">
        <f>V75+V76</f>
        <v>11.69247</v>
      </c>
      <c r="W77" s="27">
        <f t="shared" si="13"/>
        <v>39.568420000000003</v>
      </c>
      <c r="X77" s="27">
        <f>X75+X76</f>
        <v>248261</v>
      </c>
      <c r="Y77" s="27">
        <f>Y75+Y76</f>
        <v>7413000</v>
      </c>
    </row>
    <row r="78" spans="20:25" x14ac:dyDescent="0.25">
      <c r="T78" s="27" t="s">
        <v>75</v>
      </c>
      <c r="U78" s="27">
        <v>16.218769999999999</v>
      </c>
      <c r="V78" s="27">
        <v>6.8029000000000002</v>
      </c>
      <c r="W78" s="27">
        <f t="shared" si="13"/>
        <v>23.02167</v>
      </c>
      <c r="X78" s="27"/>
      <c r="Y78" s="27"/>
    </row>
    <row r="81" spans="20:25" x14ac:dyDescent="0.25">
      <c r="T81" s="255" t="s">
        <v>31</v>
      </c>
      <c r="U81" s="256"/>
      <c r="V81" s="256"/>
      <c r="W81" s="256"/>
      <c r="X81" s="256"/>
      <c r="Y81" s="257"/>
    </row>
    <row r="82" spans="20:25" ht="15" customHeight="1" x14ac:dyDescent="0.25">
      <c r="T82" s="24" t="s">
        <v>96</v>
      </c>
      <c r="U82" s="25" t="s">
        <v>57</v>
      </c>
      <c r="V82" s="53" t="s">
        <v>58</v>
      </c>
      <c r="W82" s="53"/>
      <c r="X82" s="53"/>
      <c r="Y82" s="24" t="s">
        <v>97</v>
      </c>
    </row>
    <row r="83" spans="20:25" x14ac:dyDescent="0.25">
      <c r="T83" s="258" t="s">
        <v>71</v>
      </c>
      <c r="U83" s="259"/>
      <c r="V83" s="259"/>
      <c r="W83" s="259"/>
      <c r="X83" s="259"/>
      <c r="Y83" s="260"/>
    </row>
    <row r="84" spans="20:25" ht="15" customHeight="1" x14ac:dyDescent="0.25">
      <c r="T84" s="27"/>
      <c r="U84" s="27" t="s">
        <v>73</v>
      </c>
      <c r="V84" s="27" t="s">
        <v>74</v>
      </c>
      <c r="W84" s="27" t="s">
        <v>19</v>
      </c>
      <c r="X84" s="28" t="s">
        <v>23</v>
      </c>
      <c r="Y84" s="28" t="s">
        <v>24</v>
      </c>
    </row>
    <row r="85" spans="20:25" x14ac:dyDescent="0.25">
      <c r="T85" s="27" t="s">
        <v>62</v>
      </c>
      <c r="U85" s="27">
        <v>12.529529999999999</v>
      </c>
      <c r="V85" s="27">
        <v>37.58858</v>
      </c>
      <c r="W85" s="27">
        <f>U85+V85</f>
        <v>50.118110000000001</v>
      </c>
      <c r="X85" s="27">
        <v>1431946</v>
      </c>
      <c r="Y85" s="27">
        <v>5117031</v>
      </c>
    </row>
    <row r="86" spans="20:25" x14ac:dyDescent="0.25">
      <c r="T86" s="27" t="s">
        <v>63</v>
      </c>
      <c r="U86" s="27">
        <v>59.804490000000001</v>
      </c>
      <c r="V86" s="27">
        <v>179.41300000000001</v>
      </c>
      <c r="W86" s="27">
        <f>U86+V86</f>
        <v>239.21749</v>
      </c>
      <c r="X86" s="27"/>
      <c r="Y86" s="27">
        <v>47843593</v>
      </c>
    </row>
    <row r="87" spans="20:25" x14ac:dyDescent="0.25">
      <c r="T87" s="27" t="s">
        <v>19</v>
      </c>
      <c r="U87" s="27">
        <f>U85+U86</f>
        <v>72.334019999999995</v>
      </c>
      <c r="V87" s="27">
        <f t="shared" ref="V87:Y87" si="14">V85+V86</f>
        <v>217.00158000000002</v>
      </c>
      <c r="W87" s="27">
        <f t="shared" si="14"/>
        <v>289.3356</v>
      </c>
      <c r="X87" s="27">
        <f t="shared" si="14"/>
        <v>1431946</v>
      </c>
      <c r="Y87" s="27">
        <f t="shared" si="14"/>
        <v>52960624</v>
      </c>
    </row>
    <row r="88" spans="20:25" x14ac:dyDescent="0.25">
      <c r="T88" s="27" t="s">
        <v>75</v>
      </c>
      <c r="U88" s="27"/>
      <c r="V88" s="27"/>
      <c r="W88" s="27"/>
      <c r="X88" s="27"/>
      <c r="Y88" s="27"/>
    </row>
  </sheetData>
  <mergeCells count="58">
    <mergeCell ref="AB30:AG30"/>
    <mergeCell ref="AD31:AF31"/>
    <mergeCell ref="AB32:AG32"/>
    <mergeCell ref="AB23:AG23"/>
    <mergeCell ref="AD12:AF12"/>
    <mergeCell ref="AB13:AG13"/>
    <mergeCell ref="AB21:AG21"/>
    <mergeCell ref="AD22:AF22"/>
    <mergeCell ref="AB1:AG1"/>
    <mergeCell ref="AB2:AG2"/>
    <mergeCell ref="AD3:AF3"/>
    <mergeCell ref="AB4:AG4"/>
    <mergeCell ref="AB11:AG11"/>
    <mergeCell ref="T71:Y71"/>
    <mergeCell ref="T73:Y73"/>
    <mergeCell ref="T81:Y81"/>
    <mergeCell ref="T83:Y83"/>
    <mergeCell ref="T1:Y1"/>
    <mergeCell ref="T23:Y23"/>
    <mergeCell ref="T31:Y31"/>
    <mergeCell ref="T33:Y33"/>
    <mergeCell ref="T41:Y41"/>
    <mergeCell ref="T43:Y43"/>
    <mergeCell ref="T51:Y51"/>
    <mergeCell ref="T53:Y53"/>
    <mergeCell ref="T61:Y61"/>
    <mergeCell ref="V62:X62"/>
    <mergeCell ref="T63:Y63"/>
    <mergeCell ref="T13:Y13"/>
    <mergeCell ref="B1:G1"/>
    <mergeCell ref="L1:Q1"/>
    <mergeCell ref="T4:Y4"/>
    <mergeCell ref="B12:G12"/>
    <mergeCell ref="L12:Q12"/>
    <mergeCell ref="B2:G2"/>
    <mergeCell ref="L2:Q2"/>
    <mergeCell ref="T2:Y2"/>
    <mergeCell ref="D3:F3"/>
    <mergeCell ref="V3:X3"/>
    <mergeCell ref="T11:Y11"/>
    <mergeCell ref="D13:F13"/>
    <mergeCell ref="B4:G4"/>
    <mergeCell ref="L4:Q4"/>
    <mergeCell ref="V12:X12"/>
    <mergeCell ref="B22:G22"/>
    <mergeCell ref="L22:Q22"/>
    <mergeCell ref="T21:Y21"/>
    <mergeCell ref="V22:X22"/>
    <mergeCell ref="D23:F23"/>
    <mergeCell ref="B24:G24"/>
    <mergeCell ref="L24:Q24"/>
    <mergeCell ref="B14:G14"/>
    <mergeCell ref="L14:Q14"/>
    <mergeCell ref="L42:Q42"/>
    <mergeCell ref="L44:Q44"/>
    <mergeCell ref="L32:Q32"/>
    <mergeCell ref="L34:Q34"/>
    <mergeCell ref="A31:S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7" zoomScale="106" zoomScaleNormal="106" workbookViewId="0">
      <selection activeCell="C29" sqref="C29:H29"/>
    </sheetView>
  </sheetViews>
  <sheetFormatPr defaultRowHeight="15" x14ac:dyDescent="0.25"/>
  <cols>
    <col min="1" max="1" width="3.5703125" customWidth="1"/>
    <col min="2" max="2" width="12.140625" customWidth="1"/>
    <col min="3" max="3" width="7.5703125" customWidth="1"/>
    <col min="4" max="5" width="5.140625" customWidth="1"/>
    <col min="6" max="6" width="6.42578125" customWidth="1"/>
    <col min="7" max="7" width="6.28515625" customWidth="1"/>
    <col min="8" max="8" width="6.42578125" customWidth="1"/>
    <col min="9" max="10" width="5.85546875" customWidth="1"/>
    <col min="11" max="12" width="6.42578125" customWidth="1"/>
    <col min="14" max="19" width="0" hidden="1" customWidth="1"/>
  </cols>
  <sheetData>
    <row r="1" spans="1:19" x14ac:dyDescent="0.25">
      <c r="A1" s="227" t="s">
        <v>122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</row>
    <row r="2" spans="1:19" x14ac:dyDescent="0.25">
      <c r="A2" s="228" t="s">
        <v>65</v>
      </c>
      <c r="B2" s="230" t="s">
        <v>1</v>
      </c>
      <c r="C2" s="233" t="s">
        <v>115</v>
      </c>
      <c r="D2" s="236" t="s">
        <v>116</v>
      </c>
      <c r="E2" s="236"/>
      <c r="F2" s="228" t="s">
        <v>4</v>
      </c>
      <c r="G2" s="229"/>
      <c r="H2" s="229"/>
      <c r="I2" s="228" t="s">
        <v>5</v>
      </c>
      <c r="J2" s="229"/>
      <c r="K2" s="229"/>
      <c r="L2" s="229"/>
      <c r="M2" s="229"/>
      <c r="N2" s="226" t="s">
        <v>6</v>
      </c>
      <c r="O2" s="226"/>
      <c r="P2" s="226"/>
      <c r="Q2" s="226" t="s">
        <v>7</v>
      </c>
      <c r="R2" s="226"/>
      <c r="S2" s="226"/>
    </row>
    <row r="3" spans="1:19" ht="19.5" customHeight="1" x14ac:dyDescent="0.25">
      <c r="A3" s="229"/>
      <c r="B3" s="231"/>
      <c r="C3" s="234"/>
      <c r="D3" s="236"/>
      <c r="E3" s="236"/>
      <c r="F3" s="229"/>
      <c r="G3" s="229"/>
      <c r="H3" s="229"/>
      <c r="I3" s="229"/>
      <c r="J3" s="229"/>
      <c r="K3" s="229"/>
      <c r="L3" s="229"/>
      <c r="M3" s="229"/>
      <c r="N3" s="226"/>
      <c r="O3" s="226"/>
      <c r="P3" s="226"/>
      <c r="Q3" s="226"/>
      <c r="R3" s="226"/>
      <c r="S3" s="226"/>
    </row>
    <row r="4" spans="1:19" ht="22.5" customHeight="1" x14ac:dyDescent="0.25">
      <c r="A4" s="229"/>
      <c r="B4" s="231"/>
      <c r="C4" s="234"/>
      <c r="D4" s="228" t="s">
        <v>117</v>
      </c>
      <c r="E4" s="229" t="s">
        <v>118</v>
      </c>
      <c r="F4" s="229" t="s">
        <v>10</v>
      </c>
      <c r="G4" s="229" t="s">
        <v>11</v>
      </c>
      <c r="H4" s="229" t="s">
        <v>12</v>
      </c>
      <c r="I4" s="237" t="s">
        <v>110</v>
      </c>
      <c r="J4" s="238"/>
      <c r="K4" s="64" t="s">
        <v>113</v>
      </c>
      <c r="L4" s="228" t="s">
        <v>81</v>
      </c>
      <c r="M4" s="225" t="s">
        <v>16</v>
      </c>
      <c r="N4" s="241" t="s">
        <v>17</v>
      </c>
      <c r="O4" s="241" t="s">
        <v>18</v>
      </c>
      <c r="P4" s="241" t="s">
        <v>19</v>
      </c>
      <c r="Q4" s="241" t="s">
        <v>17</v>
      </c>
      <c r="R4" s="241" t="s">
        <v>18</v>
      </c>
      <c r="S4" s="241" t="s">
        <v>19</v>
      </c>
    </row>
    <row r="5" spans="1:19" ht="33.75" x14ac:dyDescent="0.25">
      <c r="A5" s="229"/>
      <c r="B5" s="232"/>
      <c r="C5" s="235"/>
      <c r="D5" s="229"/>
      <c r="E5" s="229"/>
      <c r="F5" s="229"/>
      <c r="G5" s="229"/>
      <c r="H5" s="229"/>
      <c r="I5" s="64" t="s">
        <v>111</v>
      </c>
      <c r="J5" s="64" t="s">
        <v>112</v>
      </c>
      <c r="K5" s="63" t="s">
        <v>114</v>
      </c>
      <c r="L5" s="229"/>
      <c r="M5" s="226"/>
      <c r="N5" s="242"/>
      <c r="O5" s="242"/>
      <c r="P5" s="242"/>
      <c r="Q5" s="242"/>
      <c r="R5" s="242"/>
      <c r="S5" s="242"/>
    </row>
    <row r="6" spans="1:19" x14ac:dyDescent="0.25">
      <c r="A6" s="65">
        <v>1</v>
      </c>
      <c r="B6" s="5" t="s">
        <v>47</v>
      </c>
      <c r="C6" s="43">
        <v>493.77</v>
      </c>
      <c r="D6" s="43">
        <v>60.96</v>
      </c>
      <c r="E6" s="43">
        <v>41.14</v>
      </c>
      <c r="F6" s="43">
        <v>200.2</v>
      </c>
      <c r="G6" s="43">
        <v>68.03</v>
      </c>
      <c r="H6" s="43">
        <f t="shared" ref="H6:H39" si="0">F6+G6</f>
        <v>268.23</v>
      </c>
      <c r="I6" s="44">
        <v>9.08</v>
      </c>
      <c r="J6" s="44">
        <v>23.51</v>
      </c>
      <c r="K6" s="44">
        <v>244.7</v>
      </c>
      <c r="L6" s="44">
        <f t="shared" ref="L6:L13" si="1">J6+K6</f>
        <v>268.20999999999998</v>
      </c>
      <c r="M6" s="45">
        <f t="shared" ref="M6:M39" si="2">L6/H6</f>
        <v>0.99992543712485538</v>
      </c>
      <c r="N6" s="46">
        <v>12.9</v>
      </c>
      <c r="O6" s="46">
        <v>0</v>
      </c>
      <c r="P6" s="46">
        <f t="shared" ref="P6:P40" si="3">O6+N6</f>
        <v>12.9</v>
      </c>
      <c r="Q6" s="46">
        <f>1.15*12</f>
        <v>13.799999999999999</v>
      </c>
      <c r="R6" s="46"/>
      <c r="S6" s="46"/>
    </row>
    <row r="7" spans="1:19" ht="22.5" x14ac:dyDescent="0.25">
      <c r="A7" s="65">
        <v>2</v>
      </c>
      <c r="B7" s="5" t="s">
        <v>105</v>
      </c>
      <c r="C7" s="43">
        <v>13.83</v>
      </c>
      <c r="D7" s="43">
        <v>66.31</v>
      </c>
      <c r="E7" s="43">
        <v>51.55</v>
      </c>
      <c r="F7" s="43">
        <v>7.09</v>
      </c>
      <c r="G7" s="43">
        <v>1.62</v>
      </c>
      <c r="H7" s="43">
        <f t="shared" si="0"/>
        <v>8.7100000000000009</v>
      </c>
      <c r="I7" s="44">
        <v>0.37</v>
      </c>
      <c r="J7" s="44">
        <v>1.4731000000000001</v>
      </c>
      <c r="K7" s="44">
        <v>6.7381099999999998</v>
      </c>
      <c r="L7" s="44">
        <f t="shared" si="1"/>
        <v>8.2112099999999995</v>
      </c>
      <c r="M7" s="45">
        <f t="shared" si="2"/>
        <v>0.94273363949483335</v>
      </c>
      <c r="N7" s="46"/>
      <c r="O7" s="46"/>
      <c r="P7" s="46"/>
      <c r="Q7" s="46"/>
      <c r="R7" s="46"/>
      <c r="S7" s="46"/>
    </row>
    <row r="8" spans="1:19" x14ac:dyDescent="0.25">
      <c r="A8" s="65">
        <v>3</v>
      </c>
      <c r="B8" s="5" t="s">
        <v>45</v>
      </c>
      <c r="C8" s="43">
        <v>311.69</v>
      </c>
      <c r="D8" s="43">
        <v>84.17</v>
      </c>
      <c r="E8" s="43">
        <v>60.35</v>
      </c>
      <c r="F8" s="43">
        <v>225.41</v>
      </c>
      <c r="G8" s="43">
        <v>26.49</v>
      </c>
      <c r="H8" s="44">
        <f t="shared" si="0"/>
        <v>251.9</v>
      </c>
      <c r="I8" s="44">
        <v>7.0022799999999998</v>
      </c>
      <c r="J8" s="44">
        <v>29.409579999999998</v>
      </c>
      <c r="K8" s="44">
        <v>221.9427</v>
      </c>
      <c r="L8" s="44">
        <f t="shared" si="1"/>
        <v>251.35228000000001</v>
      </c>
      <c r="M8" s="45">
        <f t="shared" si="2"/>
        <v>0.99782564509726079</v>
      </c>
      <c r="N8" s="46">
        <v>4.55</v>
      </c>
      <c r="O8" s="46">
        <v>1.17</v>
      </c>
      <c r="P8" s="46">
        <f t="shared" si="3"/>
        <v>5.72</v>
      </c>
      <c r="Q8" s="46">
        <f>0.37*12</f>
        <v>4.4399999999999995</v>
      </c>
      <c r="R8" s="46"/>
      <c r="S8" s="46"/>
    </row>
    <row r="9" spans="1:19" x14ac:dyDescent="0.25">
      <c r="A9" s="65">
        <v>4</v>
      </c>
      <c r="B9" s="5" t="s">
        <v>25</v>
      </c>
      <c r="C9" s="43">
        <v>1038.05</v>
      </c>
      <c r="D9" s="43">
        <v>85.12</v>
      </c>
      <c r="E9" s="43">
        <v>74.53</v>
      </c>
      <c r="F9" s="43">
        <v>783.74</v>
      </c>
      <c r="G9" s="43">
        <v>87.42</v>
      </c>
      <c r="H9" s="43">
        <f t="shared" si="0"/>
        <v>871.16</v>
      </c>
      <c r="I9" s="43">
        <v>25.01</v>
      </c>
      <c r="J9" s="43">
        <v>116.55</v>
      </c>
      <c r="K9" s="43">
        <f>644.08+73.78+22.71</f>
        <v>740.57</v>
      </c>
      <c r="L9" s="43">
        <f t="shared" si="1"/>
        <v>857.12</v>
      </c>
      <c r="M9" s="45">
        <f t="shared" si="2"/>
        <v>0.98388355755544332</v>
      </c>
      <c r="N9" s="46">
        <v>7.95</v>
      </c>
      <c r="O9" s="46">
        <v>0</v>
      </c>
      <c r="P9" s="46">
        <f t="shared" si="3"/>
        <v>7.95</v>
      </c>
      <c r="Q9" s="46">
        <f>0.66*12</f>
        <v>7.92</v>
      </c>
      <c r="R9" s="46"/>
      <c r="S9" s="46"/>
    </row>
    <row r="10" spans="1:19" x14ac:dyDescent="0.25">
      <c r="A10" s="65">
        <v>5</v>
      </c>
      <c r="B10" s="5" t="s">
        <v>26</v>
      </c>
      <c r="C10" s="43">
        <v>255.4</v>
      </c>
      <c r="D10" s="43">
        <v>84.25</v>
      </c>
      <c r="E10" s="43">
        <v>59.98</v>
      </c>
      <c r="F10" s="43">
        <v>165.16</v>
      </c>
      <c r="G10" s="43">
        <v>35.61</v>
      </c>
      <c r="H10" s="43">
        <f t="shared" si="0"/>
        <v>200.76999999999998</v>
      </c>
      <c r="I10" s="43">
        <v>7.19</v>
      </c>
      <c r="J10" s="43">
        <v>20.420000000000002</v>
      </c>
      <c r="K10" s="43">
        <v>180.35</v>
      </c>
      <c r="L10" s="43">
        <f t="shared" si="1"/>
        <v>200.76999999999998</v>
      </c>
      <c r="M10" s="45">
        <f t="shared" si="2"/>
        <v>1</v>
      </c>
      <c r="N10" s="46">
        <v>25.55</v>
      </c>
      <c r="O10" s="46">
        <v>0</v>
      </c>
      <c r="P10" s="46">
        <f t="shared" si="3"/>
        <v>25.55</v>
      </c>
      <c r="Q10" s="46">
        <f>2.17*12</f>
        <v>26.04</v>
      </c>
      <c r="R10" s="46"/>
      <c r="S10" s="46"/>
    </row>
    <row r="11" spans="1:19" x14ac:dyDescent="0.25">
      <c r="A11" s="65">
        <v>6</v>
      </c>
      <c r="B11" s="5" t="s">
        <v>27</v>
      </c>
      <c r="C11" s="43">
        <v>167.53</v>
      </c>
      <c r="D11" s="43">
        <v>37.69</v>
      </c>
      <c r="E11" s="43">
        <v>43.59</v>
      </c>
      <c r="F11" s="43">
        <v>1.58</v>
      </c>
      <c r="G11" s="43">
        <v>71.2</v>
      </c>
      <c r="H11" s="43">
        <f t="shared" si="0"/>
        <v>72.78</v>
      </c>
      <c r="I11" s="44">
        <v>0.75946999999999998</v>
      </c>
      <c r="J11" s="44">
        <v>2.9040300000000001</v>
      </c>
      <c r="K11" s="44">
        <v>69.829210000000003</v>
      </c>
      <c r="L11" s="44">
        <f t="shared" si="1"/>
        <v>72.733240000000009</v>
      </c>
      <c r="M11" s="45">
        <f t="shared" si="2"/>
        <v>0.99935751580104437</v>
      </c>
      <c r="N11" s="46">
        <v>45.01</v>
      </c>
      <c r="O11" s="46">
        <v>0</v>
      </c>
      <c r="P11" s="46">
        <f t="shared" si="3"/>
        <v>45.01</v>
      </c>
      <c r="Q11" s="46">
        <f>3.83*12</f>
        <v>45.96</v>
      </c>
      <c r="R11" s="46"/>
      <c r="S11" s="46"/>
    </row>
    <row r="12" spans="1:19" x14ac:dyDescent="0.25">
      <c r="A12" s="65">
        <v>7</v>
      </c>
      <c r="B12" s="5" t="s">
        <v>46</v>
      </c>
      <c r="C12" s="43">
        <v>14.58</v>
      </c>
      <c r="D12" s="43">
        <v>42.24</v>
      </c>
      <c r="E12" s="43">
        <v>33.020000000000003</v>
      </c>
      <c r="F12" s="43">
        <v>2.33</v>
      </c>
      <c r="G12" s="43">
        <v>2.99</v>
      </c>
      <c r="H12" s="43">
        <f t="shared" si="0"/>
        <v>5.32</v>
      </c>
      <c r="I12" s="44">
        <v>0.12817000000000001</v>
      </c>
      <c r="J12" s="44">
        <v>0.50060000000000004</v>
      </c>
      <c r="K12" s="44">
        <v>4.6987699999999997</v>
      </c>
      <c r="L12" s="44">
        <f t="shared" si="1"/>
        <v>5.19937</v>
      </c>
      <c r="M12" s="45">
        <f t="shared" si="2"/>
        <v>0.97732518796992474</v>
      </c>
      <c r="N12" s="46">
        <v>8.6999999999999993</v>
      </c>
      <c r="O12" s="46">
        <v>0</v>
      </c>
      <c r="P12" s="46">
        <f t="shared" si="3"/>
        <v>8.6999999999999993</v>
      </c>
      <c r="Q12" s="46">
        <f>0.72*12</f>
        <v>8.64</v>
      </c>
      <c r="R12" s="46"/>
      <c r="S12" s="46"/>
    </row>
    <row r="13" spans="1:19" x14ac:dyDescent="0.25">
      <c r="A13" s="65">
        <v>8</v>
      </c>
      <c r="B13" s="5" t="s">
        <v>99</v>
      </c>
      <c r="C13" s="43">
        <v>603.84</v>
      </c>
      <c r="D13" s="43">
        <v>74.64</v>
      </c>
      <c r="E13" s="43">
        <v>48.25</v>
      </c>
      <c r="F13" s="43">
        <v>258.77999999999997</v>
      </c>
      <c r="G13" s="43">
        <v>124.06</v>
      </c>
      <c r="H13" s="43">
        <f t="shared" si="0"/>
        <v>382.84</v>
      </c>
      <c r="I13" s="44">
        <v>2.96</v>
      </c>
      <c r="J13" s="44">
        <v>42.725349999999999</v>
      </c>
      <c r="K13" s="44">
        <v>295.74587000000002</v>
      </c>
      <c r="L13" s="44">
        <f t="shared" si="1"/>
        <v>338.47122000000002</v>
      </c>
      <c r="M13" s="45">
        <f t="shared" si="2"/>
        <v>0.88410620624804104</v>
      </c>
      <c r="N13" s="46"/>
      <c r="O13" s="46"/>
      <c r="P13" s="46"/>
      <c r="Q13" s="46"/>
      <c r="R13" s="46"/>
      <c r="S13" s="46"/>
    </row>
    <row r="14" spans="1:19" x14ac:dyDescent="0.25">
      <c r="A14" s="65">
        <v>9</v>
      </c>
      <c r="B14" s="5" t="s">
        <v>28</v>
      </c>
      <c r="C14" s="43">
        <v>253.53</v>
      </c>
      <c r="D14" s="43">
        <v>54.61</v>
      </c>
      <c r="E14" s="43">
        <v>41.05</v>
      </c>
      <c r="F14" s="43">
        <v>90.28</v>
      </c>
      <c r="G14" s="43">
        <v>36.21</v>
      </c>
      <c r="H14" s="43">
        <f t="shared" si="0"/>
        <v>126.49000000000001</v>
      </c>
      <c r="I14" s="43">
        <v>2.68</v>
      </c>
      <c r="J14" s="43">
        <v>11.35</v>
      </c>
      <c r="K14" s="43">
        <v>115.14</v>
      </c>
      <c r="L14" s="43">
        <v>126.49</v>
      </c>
      <c r="M14" s="45">
        <f t="shared" si="2"/>
        <v>0.99999999999999989</v>
      </c>
      <c r="N14" s="46">
        <v>27.91</v>
      </c>
      <c r="O14" s="46">
        <v>0</v>
      </c>
      <c r="P14" s="46">
        <f t="shared" si="3"/>
        <v>27.91</v>
      </c>
      <c r="Q14" s="46">
        <f>2.32*12</f>
        <v>27.839999999999996</v>
      </c>
      <c r="R14" s="46"/>
      <c r="S14" s="46"/>
    </row>
    <row r="15" spans="1:19" x14ac:dyDescent="0.25">
      <c r="A15" s="65">
        <v>10</v>
      </c>
      <c r="B15" s="58" t="s">
        <v>29</v>
      </c>
      <c r="C15" s="43">
        <v>68.569999999999993</v>
      </c>
      <c r="D15" s="43">
        <v>56.23</v>
      </c>
      <c r="E15" s="43">
        <v>30.99</v>
      </c>
      <c r="F15" s="43">
        <v>34.68</v>
      </c>
      <c r="G15" s="43">
        <v>2.14</v>
      </c>
      <c r="H15" s="43">
        <f t="shared" si="0"/>
        <v>36.82</v>
      </c>
      <c r="I15" s="44">
        <v>1.7507999999999999</v>
      </c>
      <c r="J15" s="44">
        <v>7.3071700000000002</v>
      </c>
      <c r="K15" s="44">
        <v>20.435369999999999</v>
      </c>
      <c r="L15" s="44">
        <f t="shared" ref="L15:L32" si="4">J15+K15</f>
        <v>27.742539999999998</v>
      </c>
      <c r="M15" s="45">
        <f t="shared" si="2"/>
        <v>0.75346387832699613</v>
      </c>
      <c r="N15" s="46">
        <v>1.63</v>
      </c>
      <c r="O15" s="46">
        <v>1.07</v>
      </c>
      <c r="P15" s="46">
        <f t="shared" si="3"/>
        <v>2.7</v>
      </c>
      <c r="Q15" s="46">
        <f>0.12*12</f>
        <v>1.44</v>
      </c>
      <c r="R15" s="46">
        <f>0.1*12</f>
        <v>1.2000000000000002</v>
      </c>
      <c r="S15" s="46"/>
    </row>
    <row r="16" spans="1:19" ht="22.5" x14ac:dyDescent="0.25">
      <c r="A16" s="65">
        <v>11</v>
      </c>
      <c r="B16" s="5" t="s">
        <v>82</v>
      </c>
      <c r="C16" s="43">
        <v>125.49</v>
      </c>
      <c r="D16" s="43">
        <v>63.55</v>
      </c>
      <c r="E16" s="43">
        <v>47.1</v>
      </c>
      <c r="F16" s="43">
        <v>58.05</v>
      </c>
      <c r="G16" s="43">
        <v>16.079999999999998</v>
      </c>
      <c r="H16" s="43">
        <f t="shared" si="0"/>
        <v>74.13</v>
      </c>
      <c r="I16" s="44">
        <v>2.48</v>
      </c>
      <c r="J16" s="44">
        <v>12.37144</v>
      </c>
      <c r="K16" s="44">
        <v>61.758560000000003</v>
      </c>
      <c r="L16" s="43">
        <f t="shared" si="4"/>
        <v>74.13</v>
      </c>
      <c r="M16" s="45">
        <f t="shared" si="2"/>
        <v>1</v>
      </c>
      <c r="N16" s="46"/>
      <c r="O16" s="46"/>
      <c r="P16" s="46"/>
      <c r="Q16" s="46"/>
      <c r="R16" s="46"/>
      <c r="S16" s="46"/>
    </row>
    <row r="17" spans="1:19" x14ac:dyDescent="0.25">
      <c r="A17" s="65">
        <v>12</v>
      </c>
      <c r="B17" s="5" t="s">
        <v>39</v>
      </c>
      <c r="C17" s="47">
        <v>329.66237999999998</v>
      </c>
      <c r="D17" s="47">
        <v>86.48</v>
      </c>
      <c r="E17" s="47">
        <v>60.199999999999996</v>
      </c>
      <c r="F17" s="44">
        <v>216.51950900800003</v>
      </c>
      <c r="G17" s="44">
        <v>47.734337839999988</v>
      </c>
      <c r="H17" s="44">
        <f t="shared" si="0"/>
        <v>264.25384684800002</v>
      </c>
      <c r="I17" s="44">
        <v>9.1559100000000004</v>
      </c>
      <c r="J17" s="44">
        <v>37.915260000000004</v>
      </c>
      <c r="K17" s="43">
        <v>221.49712</v>
      </c>
      <c r="L17" s="43">
        <f t="shared" si="4"/>
        <v>259.41237999999998</v>
      </c>
      <c r="M17" s="45">
        <f t="shared" si="2"/>
        <v>0.98167872708099169</v>
      </c>
      <c r="N17" s="48">
        <v>38.49</v>
      </c>
      <c r="O17" s="48">
        <v>0</v>
      </c>
      <c r="P17" s="48">
        <f t="shared" si="3"/>
        <v>38.49</v>
      </c>
      <c r="Q17" s="48">
        <v>30.109000000000002</v>
      </c>
      <c r="R17" s="46">
        <v>0</v>
      </c>
      <c r="S17" s="46">
        <f>Q17+R17</f>
        <v>30.109000000000002</v>
      </c>
    </row>
    <row r="18" spans="1:19" x14ac:dyDescent="0.25">
      <c r="A18" s="65">
        <v>13</v>
      </c>
      <c r="B18" s="5" t="s">
        <v>30</v>
      </c>
      <c r="C18" s="43">
        <v>611.30999999999995</v>
      </c>
      <c r="D18" s="43">
        <v>76.040000000000006</v>
      </c>
      <c r="E18" s="43">
        <v>49.36</v>
      </c>
      <c r="F18" s="43">
        <v>285.55</v>
      </c>
      <c r="G18" s="43">
        <v>116.38</v>
      </c>
      <c r="H18" s="43">
        <f t="shared" si="0"/>
        <v>401.93</v>
      </c>
      <c r="I18" s="43">
        <v>10.97</v>
      </c>
      <c r="J18" s="43">
        <v>43.91</v>
      </c>
      <c r="K18" s="43">
        <v>358.02</v>
      </c>
      <c r="L18" s="43">
        <f t="shared" si="4"/>
        <v>401.92999999999995</v>
      </c>
      <c r="M18" s="45">
        <f t="shared" si="2"/>
        <v>0.99999999999999989</v>
      </c>
      <c r="N18" s="46">
        <v>0.01</v>
      </c>
      <c r="O18" s="46">
        <v>0.03</v>
      </c>
      <c r="P18" s="46">
        <f t="shared" si="3"/>
        <v>0.04</v>
      </c>
      <c r="Q18" s="46">
        <f>0*12</f>
        <v>0</v>
      </c>
      <c r="R18" s="46"/>
      <c r="S18" s="46"/>
    </row>
    <row r="19" spans="1:19" ht="22.5" x14ac:dyDescent="0.25">
      <c r="A19" s="65">
        <v>14</v>
      </c>
      <c r="B19" s="5" t="s">
        <v>31</v>
      </c>
      <c r="C19" s="43">
        <v>725.98</v>
      </c>
      <c r="D19" s="43">
        <v>80.099999999999994</v>
      </c>
      <c r="E19" s="43">
        <v>62.61</v>
      </c>
      <c r="F19" s="43">
        <v>420.83</v>
      </c>
      <c r="G19" s="43">
        <v>125.59</v>
      </c>
      <c r="H19" s="43">
        <f t="shared" si="0"/>
        <v>546.41999999999996</v>
      </c>
      <c r="I19" s="44">
        <v>14.319459999999999</v>
      </c>
      <c r="J19" s="44">
        <v>51.170310000000001</v>
      </c>
      <c r="K19" s="44">
        <v>478.43592999999998</v>
      </c>
      <c r="L19" s="44">
        <f t="shared" si="4"/>
        <v>529.60623999999996</v>
      </c>
      <c r="M19" s="45">
        <f t="shared" si="2"/>
        <v>0.96922923758281176</v>
      </c>
      <c r="N19" s="46">
        <v>16.95</v>
      </c>
      <c r="O19" s="46">
        <v>0</v>
      </c>
      <c r="P19" s="46">
        <f t="shared" si="3"/>
        <v>16.95</v>
      </c>
      <c r="Q19" s="46">
        <f>1.3*12</f>
        <v>15.600000000000001</v>
      </c>
      <c r="R19" s="46"/>
      <c r="S19" s="46"/>
    </row>
    <row r="20" spans="1:19" x14ac:dyDescent="0.25">
      <c r="A20" s="65">
        <v>15</v>
      </c>
      <c r="B20" s="5" t="s">
        <v>32</v>
      </c>
      <c r="C20" s="43">
        <v>1123.73</v>
      </c>
      <c r="D20" s="43">
        <v>76.319999999999993</v>
      </c>
      <c r="E20" s="43">
        <v>45.34</v>
      </c>
      <c r="F20" s="43">
        <v>469.72</v>
      </c>
      <c r="G20" s="43">
        <v>230.45</v>
      </c>
      <c r="H20" s="43">
        <f t="shared" si="0"/>
        <v>700.17000000000007</v>
      </c>
      <c r="I20" s="43">
        <v>25.05</v>
      </c>
      <c r="J20" s="43">
        <v>108.01</v>
      </c>
      <c r="K20" s="43">
        <v>592.16</v>
      </c>
      <c r="L20" s="43">
        <f t="shared" si="4"/>
        <v>700.17</v>
      </c>
      <c r="M20" s="45">
        <f t="shared" si="2"/>
        <v>0.99999999999999989</v>
      </c>
      <c r="N20" s="46">
        <v>12.28</v>
      </c>
      <c r="O20" s="46">
        <v>1.0900000000000001</v>
      </c>
      <c r="P20" s="46">
        <f t="shared" si="3"/>
        <v>13.37</v>
      </c>
      <c r="Q20" s="46">
        <f>1.08*12</f>
        <v>12.96</v>
      </c>
      <c r="R20" s="46"/>
      <c r="S20" s="46"/>
    </row>
    <row r="21" spans="1:19" x14ac:dyDescent="0.25">
      <c r="A21" s="65">
        <v>16</v>
      </c>
      <c r="B21" s="5" t="s">
        <v>109</v>
      </c>
      <c r="C21" s="43">
        <v>28.56</v>
      </c>
      <c r="D21" s="43">
        <v>88.56</v>
      </c>
      <c r="E21" s="43">
        <v>85.75</v>
      </c>
      <c r="F21" s="43">
        <v>17.91</v>
      </c>
      <c r="G21" s="43">
        <v>7.15</v>
      </c>
      <c r="H21" s="43">
        <f t="shared" si="0"/>
        <v>25.060000000000002</v>
      </c>
      <c r="I21" s="44">
        <v>0.62868999999999997</v>
      </c>
      <c r="J21" s="44">
        <v>1.99701</v>
      </c>
      <c r="K21" s="44">
        <v>19.19229</v>
      </c>
      <c r="L21" s="44">
        <f t="shared" si="4"/>
        <v>21.189299999999999</v>
      </c>
      <c r="M21" s="45">
        <f t="shared" si="2"/>
        <v>0.84554269752593769</v>
      </c>
      <c r="N21" s="46"/>
      <c r="O21" s="46"/>
      <c r="P21" s="46"/>
      <c r="Q21" s="46"/>
      <c r="R21" s="46"/>
      <c r="S21" s="46"/>
    </row>
    <row r="22" spans="1:19" x14ac:dyDescent="0.25">
      <c r="A22" s="65">
        <v>17</v>
      </c>
      <c r="B22" s="5" t="s">
        <v>51</v>
      </c>
      <c r="C22" s="43">
        <v>29.64</v>
      </c>
      <c r="D22" s="43">
        <v>77.790000000000006</v>
      </c>
      <c r="E22" s="43">
        <v>50.87</v>
      </c>
      <c r="F22" s="43">
        <v>18.43</v>
      </c>
      <c r="G22" s="43">
        <v>3.03</v>
      </c>
      <c r="H22" s="43">
        <f t="shared" si="0"/>
        <v>21.46</v>
      </c>
      <c r="I22" s="44">
        <v>0.14943999999999999</v>
      </c>
      <c r="J22" s="44">
        <v>0.84526000000000001</v>
      </c>
      <c r="K22" s="44">
        <v>20.55405</v>
      </c>
      <c r="L22" s="44">
        <f t="shared" si="4"/>
        <v>21.39931</v>
      </c>
      <c r="M22" s="45">
        <f t="shared" si="2"/>
        <v>0.99717194780987883</v>
      </c>
      <c r="N22" s="46">
        <v>0.3</v>
      </c>
      <c r="O22" s="46">
        <v>0</v>
      </c>
      <c r="P22" s="46">
        <f t="shared" si="3"/>
        <v>0.3</v>
      </c>
      <c r="Q22" s="46">
        <f>0*12</f>
        <v>0</v>
      </c>
      <c r="R22" s="46"/>
      <c r="S22" s="46"/>
    </row>
    <row r="23" spans="1:19" x14ac:dyDescent="0.25">
      <c r="A23" s="65">
        <v>18</v>
      </c>
      <c r="B23" s="5" t="s">
        <v>90</v>
      </c>
      <c r="C23" s="43">
        <v>10.91</v>
      </c>
      <c r="D23" s="43">
        <v>5.29</v>
      </c>
      <c r="E23" s="43">
        <v>5.62</v>
      </c>
      <c r="F23" s="43">
        <v>4.33</v>
      </c>
      <c r="G23" s="43">
        <v>2.73</v>
      </c>
      <c r="H23" s="43">
        <f t="shared" si="0"/>
        <v>7.0600000000000005</v>
      </c>
      <c r="I23" s="44">
        <v>0.25631999999999999</v>
      </c>
      <c r="J23" s="44">
        <v>0.81779000000000002</v>
      </c>
      <c r="K23" s="44">
        <v>5.8567499999999999</v>
      </c>
      <c r="L23" s="44">
        <f t="shared" si="4"/>
        <v>6.6745400000000004</v>
      </c>
      <c r="M23" s="45">
        <f t="shared" si="2"/>
        <v>0.94540226628895185</v>
      </c>
      <c r="N23" s="46"/>
      <c r="O23" s="46"/>
      <c r="P23" s="46"/>
      <c r="Q23" s="46"/>
      <c r="R23" s="46"/>
      <c r="S23" s="46"/>
    </row>
    <row r="24" spans="1:19" x14ac:dyDescent="0.25">
      <c r="A24" s="67">
        <v>19</v>
      </c>
      <c r="B24" s="5" t="s">
        <v>121</v>
      </c>
      <c r="C24" s="43">
        <v>19.809999999999999</v>
      </c>
      <c r="D24" s="43">
        <v>79.83</v>
      </c>
      <c r="E24" s="43">
        <v>61.98</v>
      </c>
      <c r="F24" s="43">
        <v>11.23</v>
      </c>
      <c r="G24" s="43">
        <v>3.56</v>
      </c>
      <c r="H24" s="43">
        <f t="shared" si="0"/>
        <v>14.790000000000001</v>
      </c>
      <c r="I24" s="44">
        <v>0.11176</v>
      </c>
      <c r="J24" s="44">
        <v>0.52493999999999996</v>
      </c>
      <c r="K24" s="44">
        <v>3.8004600000000002</v>
      </c>
      <c r="L24" s="44">
        <f t="shared" si="4"/>
        <v>4.3254000000000001</v>
      </c>
      <c r="M24" s="45">
        <f t="shared" si="2"/>
        <v>0.29245436105476674</v>
      </c>
      <c r="N24" s="46"/>
      <c r="O24" s="46"/>
      <c r="P24" s="46"/>
      <c r="Q24" s="46"/>
      <c r="R24" s="46"/>
      <c r="S24" s="46"/>
    </row>
    <row r="25" spans="1:19" x14ac:dyDescent="0.25">
      <c r="A25" s="65">
        <v>20</v>
      </c>
      <c r="B25" s="5" t="s">
        <v>44</v>
      </c>
      <c r="C25" s="43">
        <v>419.47</v>
      </c>
      <c r="D25" s="43">
        <v>82.17</v>
      </c>
      <c r="E25" s="43">
        <v>55.77</v>
      </c>
      <c r="F25" s="43">
        <v>287.19</v>
      </c>
      <c r="G25" s="43">
        <v>39.020000000000003</v>
      </c>
      <c r="H25" s="43">
        <f t="shared" si="0"/>
        <v>326.20999999999998</v>
      </c>
      <c r="I25" s="44">
        <v>9.4748699999999992</v>
      </c>
      <c r="J25" s="44">
        <v>34.883220000000001</v>
      </c>
      <c r="K25" s="44">
        <v>284.04122000000001</v>
      </c>
      <c r="L25" s="44">
        <f t="shared" si="4"/>
        <v>318.92444</v>
      </c>
      <c r="M25" s="45">
        <f t="shared" si="2"/>
        <v>0.97766604334631069</v>
      </c>
      <c r="N25" s="46">
        <v>0.41</v>
      </c>
      <c r="O25" s="46">
        <v>7.0000000000000007E-2</v>
      </c>
      <c r="P25" s="46">
        <f t="shared" si="3"/>
        <v>0.48</v>
      </c>
      <c r="Q25" s="46">
        <f>0*12</f>
        <v>0</v>
      </c>
      <c r="R25" s="46"/>
      <c r="S25" s="46"/>
    </row>
    <row r="26" spans="1:19" x14ac:dyDescent="0.25">
      <c r="A26" s="65">
        <v>21</v>
      </c>
      <c r="B26" s="5" t="s">
        <v>33</v>
      </c>
      <c r="C26" s="43">
        <v>277.04000000000002</v>
      </c>
      <c r="D26" s="43">
        <v>54.79</v>
      </c>
      <c r="E26" s="43">
        <v>44.83</v>
      </c>
      <c r="F26" s="43">
        <v>94.88</v>
      </c>
      <c r="G26" s="43">
        <v>46.57</v>
      </c>
      <c r="H26" s="43">
        <f t="shared" si="0"/>
        <v>141.44999999999999</v>
      </c>
      <c r="I26" s="43">
        <v>1.79</v>
      </c>
      <c r="J26" s="43">
        <v>7.71</v>
      </c>
      <c r="K26" s="43">
        <v>133.74</v>
      </c>
      <c r="L26" s="43">
        <f t="shared" si="4"/>
        <v>141.45000000000002</v>
      </c>
      <c r="M26" s="45">
        <f t="shared" si="2"/>
        <v>1.0000000000000002</v>
      </c>
      <c r="N26" s="48">
        <v>21.09</v>
      </c>
      <c r="O26" s="48">
        <v>0</v>
      </c>
      <c r="P26" s="48">
        <f t="shared" si="3"/>
        <v>21.09</v>
      </c>
      <c r="Q26" s="48">
        <f>1.617*12</f>
        <v>19.404</v>
      </c>
      <c r="R26" s="50"/>
      <c r="S26" s="50"/>
    </row>
    <row r="27" spans="1:19" x14ac:dyDescent="0.25">
      <c r="A27" s="66">
        <v>22</v>
      </c>
      <c r="B27" s="5" t="s">
        <v>34</v>
      </c>
      <c r="C27" s="43">
        <v>686.21</v>
      </c>
      <c r="D27" s="43">
        <v>69.09</v>
      </c>
      <c r="E27" s="43">
        <v>53</v>
      </c>
      <c r="F27" s="43">
        <v>356.09</v>
      </c>
      <c r="G27" s="43">
        <v>90.53</v>
      </c>
      <c r="H27" s="43">
        <f t="shared" si="0"/>
        <v>446.62</v>
      </c>
      <c r="I27" s="43">
        <v>9.32</v>
      </c>
      <c r="J27" s="43">
        <v>37</v>
      </c>
      <c r="K27" s="43">
        <v>409.62</v>
      </c>
      <c r="L27" s="43">
        <f t="shared" si="4"/>
        <v>446.62</v>
      </c>
      <c r="M27" s="45">
        <f t="shared" si="2"/>
        <v>1</v>
      </c>
      <c r="N27" s="46">
        <v>15.95</v>
      </c>
      <c r="O27" s="46">
        <v>0.99</v>
      </c>
      <c r="P27" s="46">
        <f t="shared" si="3"/>
        <v>16.939999999999998</v>
      </c>
      <c r="Q27" s="46">
        <f>1.3*12</f>
        <v>15.600000000000001</v>
      </c>
      <c r="R27" s="46">
        <f>0.08*12</f>
        <v>0.96</v>
      </c>
      <c r="S27" s="46"/>
    </row>
    <row r="28" spans="1:19" x14ac:dyDescent="0.25">
      <c r="A28" s="66">
        <v>23</v>
      </c>
      <c r="B28" s="5" t="s">
        <v>48</v>
      </c>
      <c r="C28" s="43">
        <v>6.08</v>
      </c>
      <c r="D28" s="43">
        <v>75.739999999999995</v>
      </c>
      <c r="E28" s="43">
        <v>40.36</v>
      </c>
      <c r="F28" s="43">
        <v>3.45</v>
      </c>
      <c r="G28" s="43">
        <v>0.61</v>
      </c>
      <c r="H28" s="43">
        <f t="shared" si="0"/>
        <v>4.0600000000000005</v>
      </c>
      <c r="I28" s="44">
        <v>0.16500000000000001</v>
      </c>
      <c r="J28" s="44">
        <v>0.54</v>
      </c>
      <c r="K28" s="44">
        <v>3.23</v>
      </c>
      <c r="L28" s="44">
        <f t="shared" si="4"/>
        <v>3.77</v>
      </c>
      <c r="M28" s="45">
        <f t="shared" si="2"/>
        <v>0.92857142857142849</v>
      </c>
      <c r="N28" s="46">
        <v>0.34</v>
      </c>
      <c r="O28" s="46">
        <v>0.24</v>
      </c>
      <c r="P28" s="46">
        <f t="shared" si="3"/>
        <v>0.58000000000000007</v>
      </c>
      <c r="Q28" s="46">
        <f>0.02*12</f>
        <v>0.24</v>
      </c>
      <c r="R28" s="46"/>
      <c r="S28" s="46"/>
    </row>
    <row r="29" spans="1:19" x14ac:dyDescent="0.25">
      <c r="A29" s="66">
        <v>24</v>
      </c>
      <c r="B29" s="5" t="s">
        <v>119</v>
      </c>
      <c r="C29" s="44">
        <v>352.89</v>
      </c>
      <c r="D29" s="44">
        <v>60.96</v>
      </c>
      <c r="E29" s="44">
        <v>41.14</v>
      </c>
      <c r="F29" s="44">
        <v>143.079216</v>
      </c>
      <c r="G29" s="44">
        <v>48.619252000000003</v>
      </c>
      <c r="H29" s="44">
        <f t="shared" si="0"/>
        <v>191.69846799999999</v>
      </c>
      <c r="I29" s="43">
        <v>5.67</v>
      </c>
      <c r="J29" s="43">
        <v>15.29</v>
      </c>
      <c r="K29" s="43">
        <v>176.33</v>
      </c>
      <c r="L29" s="43">
        <f t="shared" si="4"/>
        <v>191.62</v>
      </c>
      <c r="M29" s="45">
        <f t="shared" si="2"/>
        <v>0.99959066965522136</v>
      </c>
      <c r="N29" s="50">
        <v>17.18</v>
      </c>
      <c r="O29" s="50">
        <v>1.53</v>
      </c>
      <c r="P29" s="50">
        <f t="shared" si="3"/>
        <v>18.71</v>
      </c>
      <c r="Q29" s="50">
        <f>1.54*12</f>
        <v>18.48</v>
      </c>
      <c r="R29" s="50"/>
      <c r="S29" s="50"/>
    </row>
    <row r="30" spans="1:19" x14ac:dyDescent="0.25">
      <c r="A30" s="66">
        <v>25</v>
      </c>
      <c r="B30" s="5" t="s">
        <v>35</v>
      </c>
      <c r="C30" s="43">
        <v>36.71</v>
      </c>
      <c r="D30" s="44">
        <v>74.75</v>
      </c>
      <c r="E30" s="44">
        <v>49.54</v>
      </c>
      <c r="F30" s="43">
        <v>20.260000000000002</v>
      </c>
      <c r="G30" s="43">
        <v>4.76</v>
      </c>
      <c r="H30" s="43">
        <f t="shared" si="0"/>
        <v>25.020000000000003</v>
      </c>
      <c r="I30" s="44">
        <v>1.1083799999999999</v>
      </c>
      <c r="J30" s="44">
        <v>5.0566000000000004</v>
      </c>
      <c r="K30" s="44">
        <v>19.954519999999999</v>
      </c>
      <c r="L30" s="44">
        <f t="shared" si="4"/>
        <v>25.011119999999998</v>
      </c>
      <c r="M30" s="45">
        <f t="shared" si="2"/>
        <v>0.99964508393285356</v>
      </c>
      <c r="N30" s="50">
        <v>0.26</v>
      </c>
      <c r="O30" s="50">
        <v>0.17</v>
      </c>
      <c r="P30" s="50">
        <f t="shared" si="3"/>
        <v>0.43000000000000005</v>
      </c>
      <c r="Q30" s="50">
        <f>0.02*12</f>
        <v>0.24</v>
      </c>
      <c r="R30" s="46"/>
      <c r="S30" s="46"/>
    </row>
    <row r="31" spans="1:19" x14ac:dyDescent="0.25">
      <c r="A31" s="66">
        <v>26</v>
      </c>
      <c r="B31" s="5" t="s">
        <v>79</v>
      </c>
      <c r="C31" s="43">
        <v>1995.81</v>
      </c>
      <c r="D31" s="43">
        <v>79.56</v>
      </c>
      <c r="E31" s="43">
        <v>64.430000000000007</v>
      </c>
      <c r="F31" s="43">
        <v>1234.0899999999999</v>
      </c>
      <c r="G31" s="43">
        <v>286.52</v>
      </c>
      <c r="H31" s="43">
        <f t="shared" si="0"/>
        <v>1520.61</v>
      </c>
      <c r="I31" s="44">
        <v>40.945</v>
      </c>
      <c r="J31" s="44">
        <v>164.92645999999999</v>
      </c>
      <c r="K31" s="44">
        <v>1271.1449299999999</v>
      </c>
      <c r="L31" s="44">
        <f t="shared" si="4"/>
        <v>1436.0713899999998</v>
      </c>
      <c r="M31" s="45">
        <f t="shared" si="2"/>
        <v>0.94440480465076515</v>
      </c>
      <c r="N31" s="48">
        <v>96.14</v>
      </c>
      <c r="O31" s="48">
        <v>0</v>
      </c>
      <c r="P31" s="48">
        <f t="shared" si="3"/>
        <v>96.14</v>
      </c>
      <c r="Q31" s="48">
        <f>2.14*12</f>
        <v>25.68</v>
      </c>
      <c r="R31" s="50"/>
      <c r="S31" s="50"/>
    </row>
    <row r="32" spans="1:19" x14ac:dyDescent="0.25">
      <c r="A32" s="66">
        <v>27</v>
      </c>
      <c r="B32" s="5" t="s">
        <v>38</v>
      </c>
      <c r="C32" s="43">
        <v>101.17</v>
      </c>
      <c r="D32" s="44">
        <v>65.260000000000005</v>
      </c>
      <c r="E32" s="43">
        <v>52.05</v>
      </c>
      <c r="F32" s="43">
        <v>45.85</v>
      </c>
      <c r="G32" s="43">
        <v>16.09</v>
      </c>
      <c r="H32" s="43">
        <f t="shared" si="0"/>
        <v>61.94</v>
      </c>
      <c r="I32" s="43">
        <v>1.84</v>
      </c>
      <c r="J32" s="43">
        <v>7.92</v>
      </c>
      <c r="K32" s="43">
        <v>54.02</v>
      </c>
      <c r="L32" s="43">
        <f t="shared" si="4"/>
        <v>61.940000000000005</v>
      </c>
      <c r="M32" s="45">
        <f t="shared" si="2"/>
        <v>1.0000000000000002</v>
      </c>
      <c r="N32" s="48"/>
      <c r="O32" s="48"/>
      <c r="P32" s="48"/>
      <c r="Q32" s="48">
        <v>0.03</v>
      </c>
      <c r="R32" s="48">
        <v>0.105</v>
      </c>
      <c r="S32" s="50"/>
    </row>
    <row r="33" spans="1:19" x14ac:dyDescent="0.25">
      <c r="A33" s="66">
        <v>28</v>
      </c>
      <c r="B33" s="5" t="s">
        <v>64</v>
      </c>
      <c r="C33" s="43">
        <v>913.48</v>
      </c>
      <c r="D33" s="43">
        <v>74.47</v>
      </c>
      <c r="E33" s="43">
        <v>47.55</v>
      </c>
      <c r="F33" s="43">
        <v>463.31</v>
      </c>
      <c r="G33" s="43">
        <v>138.53</v>
      </c>
      <c r="H33" s="43">
        <f t="shared" si="0"/>
        <v>601.84</v>
      </c>
      <c r="I33" s="44">
        <v>15.319430000000001</v>
      </c>
      <c r="J33" s="44">
        <v>49.23462</v>
      </c>
      <c r="K33" s="44">
        <v>503.09802999999999</v>
      </c>
      <c r="L33" s="44">
        <f>J33+K33</f>
        <v>552.33264999999994</v>
      </c>
      <c r="M33" s="45">
        <f t="shared" si="2"/>
        <v>0.91774001395719773</v>
      </c>
      <c r="N33" s="50"/>
      <c r="O33" s="50"/>
      <c r="P33" s="50"/>
      <c r="Q33" s="50">
        <v>30.64</v>
      </c>
      <c r="R33" s="50">
        <v>3.8660000000000001</v>
      </c>
      <c r="S33" s="50"/>
    </row>
    <row r="34" spans="1:19" x14ac:dyDescent="0.25">
      <c r="A34" s="66">
        <v>29</v>
      </c>
      <c r="B34" s="5" t="s">
        <v>50</v>
      </c>
      <c r="C34" s="43">
        <v>3.8</v>
      </c>
      <c r="D34" s="43">
        <v>29.94</v>
      </c>
      <c r="E34" s="43">
        <v>1.7</v>
      </c>
      <c r="F34" s="43">
        <v>0.61</v>
      </c>
      <c r="G34" s="43">
        <v>0.02</v>
      </c>
      <c r="H34" s="43">
        <f t="shared" si="0"/>
        <v>0.63</v>
      </c>
      <c r="I34" s="44">
        <v>4.1430000000000002E-2</v>
      </c>
      <c r="J34" s="44">
        <v>0.16714000000000001</v>
      </c>
      <c r="K34" s="44">
        <v>0.37537999999999999</v>
      </c>
      <c r="L34" s="44">
        <v>0.55000000000000004</v>
      </c>
      <c r="M34" s="45">
        <f t="shared" si="2"/>
        <v>0.87301587301587313</v>
      </c>
      <c r="N34" s="50"/>
      <c r="O34" s="50"/>
      <c r="P34" s="50"/>
      <c r="Q34" s="50"/>
      <c r="R34" s="50"/>
      <c r="S34" s="50"/>
    </row>
    <row r="35" spans="1:19" x14ac:dyDescent="0.25">
      <c r="A35" s="66">
        <v>30</v>
      </c>
      <c r="B35" s="5" t="s">
        <v>43</v>
      </c>
      <c r="C35" s="43">
        <v>2.4300000000000002</v>
      </c>
      <c r="D35" s="43">
        <v>26.66</v>
      </c>
      <c r="E35" s="43">
        <v>56.47</v>
      </c>
      <c r="F35" s="43">
        <v>0.16</v>
      </c>
      <c r="G35" s="43">
        <v>1.03</v>
      </c>
      <c r="H35" s="43">
        <f t="shared" si="0"/>
        <v>1.19</v>
      </c>
      <c r="I35" s="44">
        <v>1.137E-2</v>
      </c>
      <c r="J35" s="44">
        <v>5.323E-2</v>
      </c>
      <c r="K35" s="44">
        <v>0.97136</v>
      </c>
      <c r="L35" s="44">
        <f>J35+K35</f>
        <v>1.0245899999999999</v>
      </c>
      <c r="M35" s="45">
        <f t="shared" si="2"/>
        <v>0.86099999999999999</v>
      </c>
      <c r="N35" s="50"/>
      <c r="O35" s="50"/>
      <c r="P35" s="50"/>
      <c r="Q35" s="50"/>
      <c r="R35" s="50"/>
      <c r="S35" s="50"/>
    </row>
    <row r="36" spans="1:19" x14ac:dyDescent="0.25">
      <c r="A36" s="66">
        <v>31</v>
      </c>
      <c r="B36" s="62" t="s">
        <v>84</v>
      </c>
      <c r="C36" s="43">
        <v>3.43</v>
      </c>
      <c r="D36" s="43">
        <v>1.83</v>
      </c>
      <c r="E36" s="43">
        <v>1.6</v>
      </c>
      <c r="F36" s="43">
        <v>1.54</v>
      </c>
      <c r="G36" s="43">
        <v>0.82</v>
      </c>
      <c r="H36" s="43">
        <f t="shared" si="0"/>
        <v>2.36</v>
      </c>
      <c r="I36" s="44">
        <v>3.2370000000000003E-2</v>
      </c>
      <c r="J36" s="44">
        <v>0.19152</v>
      </c>
      <c r="K36" s="44">
        <v>1.6238900000000001</v>
      </c>
      <c r="L36" s="44">
        <f>J36+K36</f>
        <v>1.81541</v>
      </c>
      <c r="M36" s="45">
        <f t="shared" si="2"/>
        <v>0.76924152542372881</v>
      </c>
      <c r="N36" s="50"/>
      <c r="O36" s="50"/>
      <c r="P36" s="50"/>
      <c r="Q36" s="50"/>
      <c r="R36" s="50"/>
      <c r="S36" s="50"/>
    </row>
    <row r="37" spans="1:19" x14ac:dyDescent="0.25">
      <c r="A37" s="66">
        <v>32</v>
      </c>
      <c r="B37" s="5" t="s">
        <v>37</v>
      </c>
      <c r="C37" s="43">
        <v>0.64</v>
      </c>
      <c r="D37" s="44">
        <v>35.299999999999997</v>
      </c>
      <c r="E37" s="43">
        <v>33.56</v>
      </c>
      <c r="F37" s="43">
        <v>0.05</v>
      </c>
      <c r="G37" s="43">
        <v>0.17</v>
      </c>
      <c r="H37" s="43">
        <f t="shared" si="0"/>
        <v>0.22000000000000003</v>
      </c>
      <c r="I37" s="43">
        <v>0.01</v>
      </c>
      <c r="J37" s="43">
        <v>0.04</v>
      </c>
      <c r="K37" s="43">
        <v>0.18</v>
      </c>
      <c r="L37" s="43">
        <f>J37+K37</f>
        <v>0.22</v>
      </c>
      <c r="M37" s="45">
        <f t="shared" si="2"/>
        <v>0.99999999999999989</v>
      </c>
      <c r="N37" s="50"/>
      <c r="O37" s="50"/>
      <c r="P37" s="50"/>
      <c r="Q37" s="50"/>
      <c r="R37" s="50"/>
      <c r="S37" s="50"/>
    </row>
    <row r="38" spans="1:19" x14ac:dyDescent="0.25">
      <c r="A38" s="66">
        <v>33</v>
      </c>
      <c r="B38" s="5" t="s">
        <v>41</v>
      </c>
      <c r="C38" s="43">
        <v>10.55</v>
      </c>
      <c r="D38" s="43">
        <v>38.54</v>
      </c>
      <c r="E38" s="43">
        <v>47.26</v>
      </c>
      <c r="F38" s="43">
        <v>0.11</v>
      </c>
      <c r="G38" s="43">
        <v>4.8499999999999996</v>
      </c>
      <c r="H38" s="43">
        <f t="shared" si="0"/>
        <v>4.96</v>
      </c>
      <c r="I38" s="44">
        <v>1E-3</v>
      </c>
      <c r="J38" s="44">
        <v>4.9500000000000004E-3</v>
      </c>
      <c r="K38" s="44">
        <v>2.0912600000000001</v>
      </c>
      <c r="L38" s="44">
        <f>J38+K38</f>
        <v>2.0962100000000001</v>
      </c>
      <c r="M38" s="45">
        <f t="shared" si="2"/>
        <v>0.42262298387096775</v>
      </c>
      <c r="N38" s="50"/>
      <c r="O38" s="50"/>
      <c r="P38" s="50"/>
      <c r="Q38" s="50"/>
      <c r="R38" s="50"/>
      <c r="S38" s="50"/>
    </row>
    <row r="39" spans="1:19" x14ac:dyDescent="0.25">
      <c r="A39" s="66">
        <v>34</v>
      </c>
      <c r="B39" s="5" t="s">
        <v>42</v>
      </c>
      <c r="C39" s="43">
        <v>12.44</v>
      </c>
      <c r="D39" s="43">
        <v>59.68</v>
      </c>
      <c r="E39" s="43">
        <v>46.94</v>
      </c>
      <c r="F39" s="43">
        <v>2.35</v>
      </c>
      <c r="G39" s="43">
        <v>3.99</v>
      </c>
      <c r="H39" s="43">
        <f t="shared" si="0"/>
        <v>6.34</v>
      </c>
      <c r="I39" s="44">
        <v>0.22713</v>
      </c>
      <c r="J39" s="44">
        <v>0.81866000000000005</v>
      </c>
      <c r="K39" s="44">
        <v>4.9977900000000002</v>
      </c>
      <c r="L39" s="44">
        <f>J39+K39</f>
        <v>5.8164500000000006</v>
      </c>
      <c r="M39" s="45">
        <f t="shared" si="2"/>
        <v>0.91742113564668781</v>
      </c>
      <c r="N39" s="50"/>
      <c r="O39" s="50"/>
      <c r="P39" s="50"/>
      <c r="Q39" s="50"/>
      <c r="R39" s="50"/>
      <c r="S39" s="50"/>
    </row>
    <row r="40" spans="1:19" x14ac:dyDescent="0.25">
      <c r="A40" s="61"/>
      <c r="B40" s="43" t="s">
        <v>52</v>
      </c>
      <c r="C40" s="44">
        <f>SUM(C6:C39)</f>
        <v>11048.032379999999</v>
      </c>
      <c r="D40" s="43"/>
      <c r="E40" s="43"/>
      <c r="F40" s="44">
        <f>SUM(F6:F39)</f>
        <v>5924.8387250080004</v>
      </c>
      <c r="G40" s="44">
        <f t="shared" ref="G40:L40" si="5">SUM(G6:G39)</f>
        <v>1690.6035898399996</v>
      </c>
      <c r="H40" s="44">
        <f t="shared" si="5"/>
        <v>7615.442314848</v>
      </c>
      <c r="I40" s="44">
        <f t="shared" si="5"/>
        <v>206.00827999999996</v>
      </c>
      <c r="J40" s="44">
        <f t="shared" si="5"/>
        <v>837.54823999999985</v>
      </c>
      <c r="K40" s="44">
        <f t="shared" si="5"/>
        <v>6526.84357</v>
      </c>
      <c r="L40" s="44">
        <f t="shared" si="5"/>
        <v>7364.3992899999994</v>
      </c>
      <c r="M40" s="46"/>
      <c r="N40" s="46">
        <f>SUM(N6:N31)</f>
        <v>353.59999999999997</v>
      </c>
      <c r="O40" s="46">
        <f>SUM(O15:O31)</f>
        <v>5.19</v>
      </c>
      <c r="P40" s="46">
        <f t="shared" si="3"/>
        <v>358.78999999999996</v>
      </c>
      <c r="Q40" s="46">
        <f>SUM(Q6:Q31)</f>
        <v>274.39299999999997</v>
      </c>
      <c r="R40" s="46"/>
      <c r="S40" s="46"/>
    </row>
    <row r="41" spans="1:19" x14ac:dyDescent="0.25">
      <c r="A41" s="269" t="s">
        <v>123</v>
      </c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</row>
  </sheetData>
  <mergeCells count="24">
    <mergeCell ref="A1:S1"/>
    <mergeCell ref="A2:A5"/>
    <mergeCell ref="B2:B5"/>
    <mergeCell ref="C2:C5"/>
    <mergeCell ref="D2:E3"/>
    <mergeCell ref="F2:H3"/>
    <mergeCell ref="I2:M3"/>
    <mergeCell ref="N2:P3"/>
    <mergeCell ref="Q2:S3"/>
    <mergeCell ref="D4:D5"/>
    <mergeCell ref="S4:S5"/>
    <mergeCell ref="A41:S41"/>
    <mergeCell ref="M4:M5"/>
    <mergeCell ref="N4:N5"/>
    <mergeCell ref="O4:O5"/>
    <mergeCell ref="P4:P5"/>
    <mergeCell ref="Q4:Q5"/>
    <mergeCell ref="R4:R5"/>
    <mergeCell ref="E4:E5"/>
    <mergeCell ref="F4:F5"/>
    <mergeCell ref="G4:G5"/>
    <mergeCell ref="H4:H5"/>
    <mergeCell ref="I4:J4"/>
    <mergeCell ref="L4:L5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20" workbookViewId="0">
      <selection activeCell="I29" sqref="I29:L39"/>
    </sheetView>
  </sheetViews>
  <sheetFormatPr defaultRowHeight="15" x14ac:dyDescent="0.25"/>
  <cols>
    <col min="14" max="19" width="0" hidden="1" customWidth="1"/>
    <col min="21" max="21" width="10" bestFit="1" customWidth="1"/>
  </cols>
  <sheetData>
    <row r="1" spans="1:19" x14ac:dyDescent="0.25">
      <c r="A1" s="227" t="s">
        <v>124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</row>
    <row r="2" spans="1:19" x14ac:dyDescent="0.25">
      <c r="A2" s="228" t="s">
        <v>65</v>
      </c>
      <c r="B2" s="230" t="s">
        <v>1</v>
      </c>
      <c r="C2" s="233" t="s">
        <v>115</v>
      </c>
      <c r="D2" s="236" t="s">
        <v>116</v>
      </c>
      <c r="E2" s="236"/>
      <c r="F2" s="228" t="s">
        <v>4</v>
      </c>
      <c r="G2" s="229"/>
      <c r="H2" s="229"/>
      <c r="I2" s="228" t="s">
        <v>5</v>
      </c>
      <c r="J2" s="229"/>
      <c r="K2" s="229"/>
      <c r="L2" s="229"/>
      <c r="M2" s="229"/>
      <c r="N2" s="226" t="s">
        <v>6</v>
      </c>
      <c r="O2" s="226"/>
      <c r="P2" s="226"/>
      <c r="Q2" s="226" t="s">
        <v>7</v>
      </c>
      <c r="R2" s="226"/>
      <c r="S2" s="226"/>
    </row>
    <row r="3" spans="1:19" x14ac:dyDescent="0.25">
      <c r="A3" s="229"/>
      <c r="B3" s="231"/>
      <c r="C3" s="234"/>
      <c r="D3" s="236"/>
      <c r="E3" s="236"/>
      <c r="F3" s="229"/>
      <c r="G3" s="229"/>
      <c r="H3" s="229"/>
      <c r="I3" s="229"/>
      <c r="J3" s="229"/>
      <c r="K3" s="229"/>
      <c r="L3" s="229"/>
      <c r="M3" s="229"/>
      <c r="N3" s="226"/>
      <c r="O3" s="226"/>
      <c r="P3" s="226"/>
      <c r="Q3" s="226"/>
      <c r="R3" s="226"/>
      <c r="S3" s="226"/>
    </row>
    <row r="4" spans="1:19" x14ac:dyDescent="0.25">
      <c r="A4" s="229"/>
      <c r="B4" s="231"/>
      <c r="C4" s="234"/>
      <c r="D4" s="228" t="s">
        <v>117</v>
      </c>
      <c r="E4" s="229" t="s">
        <v>118</v>
      </c>
      <c r="F4" s="229" t="s">
        <v>10</v>
      </c>
      <c r="G4" s="229" t="s">
        <v>11</v>
      </c>
      <c r="H4" s="229" t="s">
        <v>12</v>
      </c>
      <c r="I4" s="237" t="s">
        <v>110</v>
      </c>
      <c r="J4" s="238"/>
      <c r="K4" s="69" t="s">
        <v>113</v>
      </c>
      <c r="L4" s="228" t="s">
        <v>81</v>
      </c>
      <c r="M4" s="225" t="s">
        <v>16</v>
      </c>
      <c r="N4" s="241" t="s">
        <v>17</v>
      </c>
      <c r="O4" s="241" t="s">
        <v>18</v>
      </c>
      <c r="P4" s="241" t="s">
        <v>19</v>
      </c>
      <c r="Q4" s="241" t="s">
        <v>17</v>
      </c>
      <c r="R4" s="241" t="s">
        <v>18</v>
      </c>
      <c r="S4" s="241" t="s">
        <v>19</v>
      </c>
    </row>
    <row r="5" spans="1:19" ht="22.5" x14ac:dyDescent="0.25">
      <c r="A5" s="229"/>
      <c r="B5" s="232"/>
      <c r="C5" s="235"/>
      <c r="D5" s="229"/>
      <c r="E5" s="229"/>
      <c r="F5" s="229"/>
      <c r="G5" s="229"/>
      <c r="H5" s="229"/>
      <c r="I5" s="69" t="s">
        <v>111</v>
      </c>
      <c r="J5" s="69" t="s">
        <v>112</v>
      </c>
      <c r="K5" s="70" t="s">
        <v>114</v>
      </c>
      <c r="L5" s="229"/>
      <c r="M5" s="226"/>
      <c r="N5" s="242"/>
      <c r="O5" s="242"/>
      <c r="P5" s="242"/>
      <c r="Q5" s="242"/>
      <c r="R5" s="242"/>
      <c r="S5" s="242"/>
    </row>
    <row r="6" spans="1:19" ht="22.5" x14ac:dyDescent="0.25">
      <c r="A6" s="68">
        <v>1</v>
      </c>
      <c r="B6" s="5" t="s">
        <v>47</v>
      </c>
      <c r="C6" s="43">
        <v>493.77</v>
      </c>
      <c r="D6" s="43">
        <v>60.96</v>
      </c>
      <c r="E6" s="43">
        <v>41.14</v>
      </c>
      <c r="F6" s="43">
        <v>200.2</v>
      </c>
      <c r="G6" s="43">
        <v>68.03</v>
      </c>
      <c r="H6" s="43">
        <f t="shared" ref="H6:H39" si="0">F6+G6</f>
        <v>268.23</v>
      </c>
      <c r="I6" s="44">
        <v>9.08</v>
      </c>
      <c r="J6" s="44">
        <v>23.51</v>
      </c>
      <c r="K6" s="44">
        <v>244.7</v>
      </c>
      <c r="L6" s="44">
        <f t="shared" ref="L6:L13" si="1">J6+K6</f>
        <v>268.20999999999998</v>
      </c>
      <c r="M6" s="45">
        <f t="shared" ref="M6:M39" si="2">L6/H6</f>
        <v>0.99992543712485538</v>
      </c>
      <c r="N6" s="46">
        <v>12.9</v>
      </c>
      <c r="O6" s="46">
        <v>0</v>
      </c>
      <c r="P6" s="46">
        <f t="shared" ref="P6:P40" si="3">O6+N6</f>
        <v>12.9</v>
      </c>
      <c r="Q6" s="46">
        <f>1.15*12</f>
        <v>13.799999999999999</v>
      </c>
      <c r="R6" s="46"/>
      <c r="S6" s="46"/>
    </row>
    <row r="7" spans="1:19" ht="22.5" x14ac:dyDescent="0.25">
      <c r="A7" s="68">
        <v>2</v>
      </c>
      <c r="B7" s="5" t="s">
        <v>105</v>
      </c>
      <c r="C7" s="43">
        <v>13.83</v>
      </c>
      <c r="D7" s="43">
        <v>66.31</v>
      </c>
      <c r="E7" s="43">
        <v>51.55</v>
      </c>
      <c r="F7" s="43">
        <v>7.09</v>
      </c>
      <c r="G7" s="43">
        <v>1.62</v>
      </c>
      <c r="H7" s="43">
        <f t="shared" si="0"/>
        <v>8.7100000000000009</v>
      </c>
      <c r="I7" s="44">
        <v>0.37</v>
      </c>
      <c r="J7" s="44">
        <v>1.4731000000000001</v>
      </c>
      <c r="K7" s="44">
        <v>6.7381099999999998</v>
      </c>
      <c r="L7" s="44">
        <f t="shared" si="1"/>
        <v>8.2112099999999995</v>
      </c>
      <c r="M7" s="45">
        <f t="shared" si="2"/>
        <v>0.94273363949483335</v>
      </c>
      <c r="N7" s="46"/>
      <c r="O7" s="46"/>
      <c r="P7" s="46"/>
      <c r="Q7" s="46"/>
      <c r="R7" s="46"/>
      <c r="S7" s="46"/>
    </row>
    <row r="8" spans="1:19" x14ac:dyDescent="0.25">
      <c r="A8" s="68">
        <v>3</v>
      </c>
      <c r="B8" s="5" t="s">
        <v>45</v>
      </c>
      <c r="C8" s="43">
        <v>311.69</v>
      </c>
      <c r="D8" s="43">
        <v>84.17</v>
      </c>
      <c r="E8" s="43">
        <v>60.35</v>
      </c>
      <c r="F8" s="43">
        <v>225.41</v>
      </c>
      <c r="G8" s="43">
        <v>26.49</v>
      </c>
      <c r="H8" s="44">
        <f t="shared" si="0"/>
        <v>251.9</v>
      </c>
      <c r="I8" s="44">
        <v>7.0022799999999998</v>
      </c>
      <c r="J8" s="44">
        <v>29.409579999999998</v>
      </c>
      <c r="K8" s="44">
        <v>221.9427</v>
      </c>
      <c r="L8" s="44">
        <f t="shared" si="1"/>
        <v>251.35228000000001</v>
      </c>
      <c r="M8" s="45">
        <f t="shared" si="2"/>
        <v>0.99782564509726079</v>
      </c>
      <c r="N8" s="46">
        <v>4.55</v>
      </c>
      <c r="O8" s="46">
        <v>1.17</v>
      </c>
      <c r="P8" s="46">
        <f t="shared" si="3"/>
        <v>5.72</v>
      </c>
      <c r="Q8" s="46">
        <f>0.37*12</f>
        <v>4.4399999999999995</v>
      </c>
      <c r="R8" s="46"/>
      <c r="S8" s="46"/>
    </row>
    <row r="9" spans="1:19" x14ac:dyDescent="0.25">
      <c r="A9" s="68">
        <v>4</v>
      </c>
      <c r="B9" s="5" t="s">
        <v>25</v>
      </c>
      <c r="C9" s="43">
        <v>1038.05</v>
      </c>
      <c r="D9" s="43">
        <v>85.12</v>
      </c>
      <c r="E9" s="43">
        <v>74.53</v>
      </c>
      <c r="F9" s="43">
        <v>783.74</v>
      </c>
      <c r="G9" s="43">
        <v>87.42</v>
      </c>
      <c r="H9" s="43">
        <f t="shared" si="0"/>
        <v>871.16</v>
      </c>
      <c r="I9" s="43">
        <v>25.01</v>
      </c>
      <c r="J9" s="43">
        <v>116.55</v>
      </c>
      <c r="K9" s="43">
        <f>644.08+73.78+22.71</f>
        <v>740.57</v>
      </c>
      <c r="L9" s="43">
        <f t="shared" si="1"/>
        <v>857.12</v>
      </c>
      <c r="M9" s="45">
        <f t="shared" si="2"/>
        <v>0.98388355755544332</v>
      </c>
      <c r="N9" s="46">
        <v>7.95</v>
      </c>
      <c r="O9" s="46">
        <v>0</v>
      </c>
      <c r="P9" s="46">
        <f t="shared" si="3"/>
        <v>7.95</v>
      </c>
      <c r="Q9" s="46">
        <f>0.66*12</f>
        <v>7.92</v>
      </c>
      <c r="R9" s="46"/>
      <c r="S9" s="46"/>
    </row>
    <row r="10" spans="1:19" ht="22.5" x14ac:dyDescent="0.25">
      <c r="A10" s="68">
        <v>5</v>
      </c>
      <c r="B10" s="5" t="s">
        <v>26</v>
      </c>
      <c r="C10" s="43">
        <v>255.4</v>
      </c>
      <c r="D10" s="43">
        <v>84.25</v>
      </c>
      <c r="E10" s="43">
        <v>59.98</v>
      </c>
      <c r="F10" s="43">
        <v>165.16</v>
      </c>
      <c r="G10" s="43">
        <v>35.61</v>
      </c>
      <c r="H10" s="43">
        <f t="shared" si="0"/>
        <v>200.76999999999998</v>
      </c>
      <c r="I10" s="43">
        <v>7.19</v>
      </c>
      <c r="J10" s="43">
        <v>20.420000000000002</v>
      </c>
      <c r="K10" s="43">
        <v>180.35</v>
      </c>
      <c r="L10" s="43">
        <f t="shared" si="1"/>
        <v>200.76999999999998</v>
      </c>
      <c r="M10" s="45">
        <f t="shared" si="2"/>
        <v>1</v>
      </c>
      <c r="N10" s="46">
        <v>25.55</v>
      </c>
      <c r="O10" s="46">
        <v>0</v>
      </c>
      <c r="P10" s="46">
        <f t="shared" si="3"/>
        <v>25.55</v>
      </c>
      <c r="Q10" s="46">
        <f>2.17*12</f>
        <v>26.04</v>
      </c>
      <c r="R10" s="46"/>
      <c r="S10" s="46"/>
    </row>
    <row r="11" spans="1:19" x14ac:dyDescent="0.25">
      <c r="A11" s="68">
        <v>6</v>
      </c>
      <c r="B11" s="5" t="s">
        <v>27</v>
      </c>
      <c r="C11" s="43">
        <v>167.53</v>
      </c>
      <c r="D11" s="43">
        <v>37.69</v>
      </c>
      <c r="E11" s="43">
        <v>43.59</v>
      </c>
      <c r="F11" s="43">
        <v>1.58</v>
      </c>
      <c r="G11" s="43">
        <v>71.2</v>
      </c>
      <c r="H11" s="43">
        <f t="shared" si="0"/>
        <v>72.78</v>
      </c>
      <c r="I11" s="44">
        <v>0.75946999999999998</v>
      </c>
      <c r="J11" s="44">
        <v>2.9040300000000001</v>
      </c>
      <c r="K11" s="44">
        <v>69.829210000000003</v>
      </c>
      <c r="L11" s="44">
        <f t="shared" si="1"/>
        <v>72.733240000000009</v>
      </c>
      <c r="M11" s="45">
        <f t="shared" si="2"/>
        <v>0.99935751580104437</v>
      </c>
      <c r="N11" s="46">
        <v>45.01</v>
      </c>
      <c r="O11" s="46">
        <v>0</v>
      </c>
      <c r="P11" s="46">
        <f t="shared" si="3"/>
        <v>45.01</v>
      </c>
      <c r="Q11" s="46">
        <f>3.83*12</f>
        <v>45.96</v>
      </c>
      <c r="R11" s="46"/>
      <c r="S11" s="46"/>
    </row>
    <row r="12" spans="1:19" x14ac:dyDescent="0.25">
      <c r="A12" s="68">
        <v>7</v>
      </c>
      <c r="B12" s="5" t="s">
        <v>46</v>
      </c>
      <c r="C12" s="43">
        <v>14.58</v>
      </c>
      <c r="D12" s="43">
        <v>42.24</v>
      </c>
      <c r="E12" s="43">
        <v>33.020000000000003</v>
      </c>
      <c r="F12" s="43">
        <v>2.33</v>
      </c>
      <c r="G12" s="43">
        <v>2.99</v>
      </c>
      <c r="H12" s="43">
        <f t="shared" si="0"/>
        <v>5.32</v>
      </c>
      <c r="I12" s="44">
        <v>0.12817000000000001</v>
      </c>
      <c r="J12" s="44">
        <v>0.50060000000000004</v>
      </c>
      <c r="K12" s="44">
        <v>4.6987699999999997</v>
      </c>
      <c r="L12" s="44">
        <f t="shared" si="1"/>
        <v>5.19937</v>
      </c>
      <c r="M12" s="45">
        <f t="shared" si="2"/>
        <v>0.97732518796992474</v>
      </c>
      <c r="N12" s="46">
        <v>8.6999999999999993</v>
      </c>
      <c r="O12" s="46">
        <v>0</v>
      </c>
      <c r="P12" s="46">
        <f t="shared" si="3"/>
        <v>8.6999999999999993</v>
      </c>
      <c r="Q12" s="46">
        <f>0.72*12</f>
        <v>8.64</v>
      </c>
      <c r="R12" s="46"/>
      <c r="S12" s="46"/>
    </row>
    <row r="13" spans="1:19" x14ac:dyDescent="0.25">
      <c r="A13" s="68">
        <v>8</v>
      </c>
      <c r="B13" s="5" t="s">
        <v>99</v>
      </c>
      <c r="C13" s="43">
        <v>603.84</v>
      </c>
      <c r="D13" s="43">
        <v>74.64</v>
      </c>
      <c r="E13" s="43">
        <v>48.25</v>
      </c>
      <c r="F13" s="43">
        <v>258.77999999999997</v>
      </c>
      <c r="G13" s="43">
        <v>124.06</v>
      </c>
      <c r="H13" s="43">
        <f t="shared" si="0"/>
        <v>382.84</v>
      </c>
      <c r="I13" s="44">
        <v>2.96</v>
      </c>
      <c r="J13" s="44">
        <v>42.725349999999999</v>
      </c>
      <c r="K13" s="44">
        <v>295.74587000000002</v>
      </c>
      <c r="L13" s="44">
        <f t="shared" si="1"/>
        <v>338.47122000000002</v>
      </c>
      <c r="M13" s="45">
        <f t="shared" si="2"/>
        <v>0.88410620624804104</v>
      </c>
      <c r="N13" s="46"/>
      <c r="O13" s="46"/>
      <c r="P13" s="46"/>
      <c r="Q13" s="46"/>
      <c r="R13" s="46"/>
      <c r="S13" s="46"/>
    </row>
    <row r="14" spans="1:19" x14ac:dyDescent="0.25">
      <c r="A14" s="68">
        <v>9</v>
      </c>
      <c r="B14" s="5" t="s">
        <v>28</v>
      </c>
      <c r="C14" s="43">
        <v>253.53</v>
      </c>
      <c r="D14" s="43">
        <v>54.61</v>
      </c>
      <c r="E14" s="43">
        <v>41.05</v>
      </c>
      <c r="F14" s="43">
        <v>90.28</v>
      </c>
      <c r="G14" s="43">
        <v>36.21</v>
      </c>
      <c r="H14" s="43">
        <f t="shared" si="0"/>
        <v>126.49000000000001</v>
      </c>
      <c r="I14" s="43">
        <v>2.68</v>
      </c>
      <c r="J14" s="43">
        <v>11.35</v>
      </c>
      <c r="K14" s="43">
        <v>115.14</v>
      </c>
      <c r="L14" s="43">
        <v>126.49</v>
      </c>
      <c r="M14" s="45">
        <f t="shared" si="2"/>
        <v>0.99999999999999989</v>
      </c>
      <c r="N14" s="46">
        <v>27.91</v>
      </c>
      <c r="O14" s="46">
        <v>0</v>
      </c>
      <c r="P14" s="46">
        <f t="shared" si="3"/>
        <v>27.91</v>
      </c>
      <c r="Q14" s="46">
        <f>2.32*12</f>
        <v>27.839999999999996</v>
      </c>
      <c r="R14" s="46"/>
      <c r="S14" s="46"/>
    </row>
    <row r="15" spans="1:19" ht="18" x14ac:dyDescent="0.25">
      <c r="A15" s="68">
        <v>10</v>
      </c>
      <c r="B15" s="58" t="s">
        <v>29</v>
      </c>
      <c r="C15" s="43">
        <v>68.569999999999993</v>
      </c>
      <c r="D15" s="43">
        <v>56.23</v>
      </c>
      <c r="E15" s="43">
        <v>30.99</v>
      </c>
      <c r="F15" s="43">
        <v>34.68</v>
      </c>
      <c r="G15" s="43">
        <v>2.14</v>
      </c>
      <c r="H15" s="43">
        <f t="shared" si="0"/>
        <v>36.82</v>
      </c>
      <c r="I15" s="44">
        <v>1.7507999999999999</v>
      </c>
      <c r="J15" s="44">
        <v>7.3071700000000002</v>
      </c>
      <c r="K15" s="44">
        <v>20.435369999999999</v>
      </c>
      <c r="L15" s="44">
        <f t="shared" ref="L15:L32" si="4">J15+K15</f>
        <v>27.742539999999998</v>
      </c>
      <c r="M15" s="45">
        <f t="shared" si="2"/>
        <v>0.75346387832699613</v>
      </c>
      <c r="N15" s="46">
        <v>1.63</v>
      </c>
      <c r="O15" s="46">
        <v>1.07</v>
      </c>
      <c r="P15" s="46">
        <f t="shared" si="3"/>
        <v>2.7</v>
      </c>
      <c r="Q15" s="46">
        <f>0.12*12</f>
        <v>1.44</v>
      </c>
      <c r="R15" s="46">
        <f>0.1*12</f>
        <v>1.2000000000000002</v>
      </c>
      <c r="S15" s="46"/>
    </row>
    <row r="16" spans="1:19" ht="22.5" x14ac:dyDescent="0.25">
      <c r="A16" s="68">
        <v>11</v>
      </c>
      <c r="B16" s="5" t="s">
        <v>82</v>
      </c>
      <c r="C16" s="43">
        <v>125.49</v>
      </c>
      <c r="D16" s="43">
        <v>63.55</v>
      </c>
      <c r="E16" s="43">
        <v>47.1</v>
      </c>
      <c r="F16" s="43">
        <v>58.05</v>
      </c>
      <c r="G16" s="43">
        <v>16.079999999999998</v>
      </c>
      <c r="H16" s="43">
        <f t="shared" si="0"/>
        <v>74.13</v>
      </c>
      <c r="I16" s="44">
        <v>2.48</v>
      </c>
      <c r="J16" s="44">
        <v>12.37144</v>
      </c>
      <c r="K16" s="44">
        <v>61.758560000000003</v>
      </c>
      <c r="L16" s="43">
        <f t="shared" si="4"/>
        <v>74.13</v>
      </c>
      <c r="M16" s="45">
        <f t="shared" si="2"/>
        <v>1</v>
      </c>
      <c r="N16" s="46"/>
      <c r="O16" s="46"/>
      <c r="P16" s="46"/>
      <c r="Q16" s="46"/>
      <c r="R16" s="46"/>
      <c r="S16" s="46"/>
    </row>
    <row r="17" spans="1:19" x14ac:dyDescent="0.25">
      <c r="A17" s="68">
        <v>12</v>
      </c>
      <c r="B17" s="5" t="s">
        <v>39</v>
      </c>
      <c r="C17" s="47">
        <v>329.66237999999998</v>
      </c>
      <c r="D17" s="47">
        <v>86.48</v>
      </c>
      <c r="E17" s="47">
        <v>60.199999999999996</v>
      </c>
      <c r="F17" s="44">
        <v>216.51950900800003</v>
      </c>
      <c r="G17" s="44">
        <v>47.734337839999988</v>
      </c>
      <c r="H17" s="44">
        <f t="shared" si="0"/>
        <v>264.25384684800002</v>
      </c>
      <c r="I17" s="44">
        <v>9.1559100000000004</v>
      </c>
      <c r="J17" s="44">
        <v>37.915260000000004</v>
      </c>
      <c r="K17" s="43">
        <v>221.49712</v>
      </c>
      <c r="L17" s="43">
        <f t="shared" si="4"/>
        <v>259.41237999999998</v>
      </c>
      <c r="M17" s="45">
        <f t="shared" si="2"/>
        <v>0.98167872708099169</v>
      </c>
      <c r="N17" s="48">
        <v>38.49</v>
      </c>
      <c r="O17" s="48">
        <v>0</v>
      </c>
      <c r="P17" s="48">
        <f t="shared" si="3"/>
        <v>38.49</v>
      </c>
      <c r="Q17" s="48">
        <v>30.109000000000002</v>
      </c>
      <c r="R17" s="46">
        <v>0</v>
      </c>
      <c r="S17" s="46">
        <f>Q17+R17</f>
        <v>30.109000000000002</v>
      </c>
    </row>
    <row r="18" spans="1:19" x14ac:dyDescent="0.25">
      <c r="A18" s="68">
        <v>13</v>
      </c>
      <c r="B18" s="5" t="s">
        <v>30</v>
      </c>
      <c r="C18" s="43">
        <v>611.30999999999995</v>
      </c>
      <c r="D18" s="43">
        <v>76.040000000000006</v>
      </c>
      <c r="E18" s="43">
        <v>49.36</v>
      </c>
      <c r="F18" s="43">
        <v>285.55</v>
      </c>
      <c r="G18" s="43">
        <v>116.38</v>
      </c>
      <c r="H18" s="43">
        <f t="shared" si="0"/>
        <v>401.93</v>
      </c>
      <c r="I18" s="43">
        <v>10.97</v>
      </c>
      <c r="J18" s="43">
        <v>43.91</v>
      </c>
      <c r="K18" s="43">
        <v>358.02</v>
      </c>
      <c r="L18" s="43">
        <f t="shared" si="4"/>
        <v>401.92999999999995</v>
      </c>
      <c r="M18" s="45">
        <f t="shared" si="2"/>
        <v>0.99999999999999989</v>
      </c>
      <c r="N18" s="46">
        <v>0.01</v>
      </c>
      <c r="O18" s="46">
        <v>0.03</v>
      </c>
      <c r="P18" s="46">
        <f t="shared" si="3"/>
        <v>0.04</v>
      </c>
      <c r="Q18" s="46">
        <f>0*12</f>
        <v>0</v>
      </c>
      <c r="R18" s="46"/>
      <c r="S18" s="46"/>
    </row>
    <row r="19" spans="1:19" ht="22.5" x14ac:dyDescent="0.25">
      <c r="A19" s="68">
        <v>14</v>
      </c>
      <c r="B19" s="5" t="s">
        <v>31</v>
      </c>
      <c r="C19" s="43">
        <v>725.98</v>
      </c>
      <c r="D19" s="43">
        <v>80.099999999999994</v>
      </c>
      <c r="E19" s="43">
        <v>62.61</v>
      </c>
      <c r="F19" s="43">
        <v>420.83</v>
      </c>
      <c r="G19" s="43">
        <v>125.59</v>
      </c>
      <c r="H19" s="43">
        <f t="shared" si="0"/>
        <v>546.41999999999996</v>
      </c>
      <c r="I19" s="44">
        <v>14.319459999999999</v>
      </c>
      <c r="J19" s="44">
        <v>51.170310000000001</v>
      </c>
      <c r="K19" s="44">
        <v>478.43592999999998</v>
      </c>
      <c r="L19" s="44">
        <f t="shared" si="4"/>
        <v>529.60623999999996</v>
      </c>
      <c r="M19" s="45">
        <f t="shared" si="2"/>
        <v>0.96922923758281176</v>
      </c>
      <c r="N19" s="46">
        <v>16.95</v>
      </c>
      <c r="O19" s="46">
        <v>0</v>
      </c>
      <c r="P19" s="46">
        <f t="shared" si="3"/>
        <v>16.95</v>
      </c>
      <c r="Q19" s="46">
        <f>1.3*12</f>
        <v>15.600000000000001</v>
      </c>
      <c r="R19" s="46"/>
      <c r="S19" s="46"/>
    </row>
    <row r="20" spans="1:19" ht="22.5" x14ac:dyDescent="0.25">
      <c r="A20" s="68">
        <v>15</v>
      </c>
      <c r="B20" s="5" t="s">
        <v>32</v>
      </c>
      <c r="C20" s="43">
        <v>1123.73</v>
      </c>
      <c r="D20" s="43">
        <v>76.319999999999993</v>
      </c>
      <c r="E20" s="43">
        <v>45.34</v>
      </c>
      <c r="F20" s="43">
        <v>469.72</v>
      </c>
      <c r="G20" s="43">
        <v>230.45</v>
      </c>
      <c r="H20" s="43">
        <f t="shared" si="0"/>
        <v>700.17000000000007</v>
      </c>
      <c r="I20" s="43">
        <v>25.05</v>
      </c>
      <c r="J20" s="43">
        <v>108.01</v>
      </c>
      <c r="K20" s="43">
        <v>592.16</v>
      </c>
      <c r="L20" s="43">
        <f t="shared" si="4"/>
        <v>700.17</v>
      </c>
      <c r="M20" s="45">
        <f t="shared" si="2"/>
        <v>0.99999999999999989</v>
      </c>
      <c r="N20" s="46">
        <v>12.28</v>
      </c>
      <c r="O20" s="46">
        <v>1.0900000000000001</v>
      </c>
      <c r="P20" s="46">
        <f t="shared" si="3"/>
        <v>13.37</v>
      </c>
      <c r="Q20" s="46">
        <f>1.08*12</f>
        <v>12.96</v>
      </c>
      <c r="R20" s="46"/>
      <c r="S20" s="46"/>
    </row>
    <row r="21" spans="1:19" x14ac:dyDescent="0.25">
      <c r="A21" s="68">
        <v>16</v>
      </c>
      <c r="B21" s="5" t="s">
        <v>109</v>
      </c>
      <c r="C21" s="43">
        <v>27.22</v>
      </c>
      <c r="D21" s="43">
        <v>88.56</v>
      </c>
      <c r="E21" s="43">
        <v>85.75</v>
      </c>
      <c r="F21" s="43">
        <v>17.91</v>
      </c>
      <c r="G21" s="43">
        <v>7.15</v>
      </c>
      <c r="H21" s="43">
        <f t="shared" si="0"/>
        <v>25.060000000000002</v>
      </c>
      <c r="I21" s="44">
        <v>0.62868999999999997</v>
      </c>
      <c r="J21" s="44">
        <v>1.99701</v>
      </c>
      <c r="K21" s="44">
        <v>19.19229</v>
      </c>
      <c r="L21" s="44">
        <f t="shared" si="4"/>
        <v>21.189299999999999</v>
      </c>
      <c r="M21" s="45">
        <f t="shared" si="2"/>
        <v>0.84554269752593769</v>
      </c>
      <c r="N21" s="46"/>
      <c r="O21" s="46"/>
      <c r="P21" s="46"/>
      <c r="Q21" s="46"/>
      <c r="R21" s="46"/>
      <c r="S21" s="46"/>
    </row>
    <row r="22" spans="1:19" x14ac:dyDescent="0.25">
      <c r="A22" s="68">
        <v>17</v>
      </c>
      <c r="B22" s="5" t="s">
        <v>51</v>
      </c>
      <c r="C22" s="43">
        <v>29.64</v>
      </c>
      <c r="D22" s="43">
        <v>77.790000000000006</v>
      </c>
      <c r="E22" s="43">
        <v>50.87</v>
      </c>
      <c r="F22" s="43">
        <v>18.43</v>
      </c>
      <c r="G22" s="43">
        <v>3.03</v>
      </c>
      <c r="H22" s="43">
        <f t="shared" si="0"/>
        <v>21.46</v>
      </c>
      <c r="I22" s="44">
        <v>0.14943999999999999</v>
      </c>
      <c r="J22" s="44">
        <v>0.84526000000000001</v>
      </c>
      <c r="K22" s="44">
        <v>20.55405</v>
      </c>
      <c r="L22" s="44">
        <f t="shared" si="4"/>
        <v>21.39931</v>
      </c>
      <c r="M22" s="45">
        <f t="shared" si="2"/>
        <v>0.99717194780987883</v>
      </c>
      <c r="N22" s="46">
        <v>0.3</v>
      </c>
      <c r="O22" s="46">
        <v>0</v>
      </c>
      <c r="P22" s="46">
        <f t="shared" si="3"/>
        <v>0.3</v>
      </c>
      <c r="Q22" s="46">
        <f>0*12</f>
        <v>0</v>
      </c>
      <c r="R22" s="46"/>
      <c r="S22" s="46"/>
    </row>
    <row r="23" spans="1:19" x14ac:dyDescent="0.25">
      <c r="A23" s="68">
        <v>18</v>
      </c>
      <c r="B23" s="5" t="s">
        <v>90</v>
      </c>
      <c r="C23" s="43">
        <v>10.91</v>
      </c>
      <c r="D23" s="43">
        <v>5.29</v>
      </c>
      <c r="E23" s="43">
        <v>5.62</v>
      </c>
      <c r="F23" s="43">
        <v>4.33</v>
      </c>
      <c r="G23" s="43">
        <v>2.73</v>
      </c>
      <c r="H23" s="43">
        <f t="shared" si="0"/>
        <v>7.0600000000000005</v>
      </c>
      <c r="I23" s="44">
        <v>0.25631999999999999</v>
      </c>
      <c r="J23" s="44">
        <v>0.81779000000000002</v>
      </c>
      <c r="K23" s="44">
        <v>5.8567499999999999</v>
      </c>
      <c r="L23" s="44">
        <f t="shared" si="4"/>
        <v>6.6745400000000004</v>
      </c>
      <c r="M23" s="45">
        <f t="shared" si="2"/>
        <v>0.94540226628895185</v>
      </c>
      <c r="N23" s="46"/>
      <c r="O23" s="46"/>
      <c r="P23" s="46"/>
      <c r="Q23" s="46"/>
      <c r="R23" s="46"/>
      <c r="S23" s="46"/>
    </row>
    <row r="24" spans="1:19" x14ac:dyDescent="0.25">
      <c r="A24" s="68">
        <v>19</v>
      </c>
      <c r="B24" s="5" t="s">
        <v>121</v>
      </c>
      <c r="C24" s="43">
        <v>19.809999999999999</v>
      </c>
      <c r="D24" s="43">
        <v>79.83</v>
      </c>
      <c r="E24" s="43">
        <v>61.98</v>
      </c>
      <c r="F24" s="43">
        <v>11.23</v>
      </c>
      <c r="G24" s="43">
        <v>3.56</v>
      </c>
      <c r="H24" s="43">
        <f t="shared" si="0"/>
        <v>14.790000000000001</v>
      </c>
      <c r="I24" s="44">
        <v>0.47499999999999998</v>
      </c>
      <c r="J24" s="44">
        <v>2.10765</v>
      </c>
      <c r="K24" s="44">
        <v>11.939220000000001</v>
      </c>
      <c r="L24" s="44">
        <f t="shared" si="4"/>
        <v>14.04687</v>
      </c>
      <c r="M24" s="45">
        <f t="shared" si="2"/>
        <v>0.94975456389452328</v>
      </c>
      <c r="N24" s="46"/>
      <c r="O24" s="46"/>
      <c r="P24" s="46"/>
      <c r="Q24" s="46"/>
      <c r="R24" s="46"/>
      <c r="S24" s="46"/>
    </row>
    <row r="25" spans="1:19" x14ac:dyDescent="0.25">
      <c r="A25" s="68">
        <v>20</v>
      </c>
      <c r="B25" s="5" t="s">
        <v>44</v>
      </c>
      <c r="C25" s="43">
        <v>419.47</v>
      </c>
      <c r="D25" s="43">
        <v>82.17</v>
      </c>
      <c r="E25" s="43">
        <v>55.77</v>
      </c>
      <c r="F25" s="43">
        <v>287.19</v>
      </c>
      <c r="G25" s="43">
        <v>39.020000000000003</v>
      </c>
      <c r="H25" s="43">
        <f t="shared" si="0"/>
        <v>326.20999999999998</v>
      </c>
      <c r="I25" s="44">
        <v>9.4748699999999992</v>
      </c>
      <c r="J25" s="44">
        <v>34.883220000000001</v>
      </c>
      <c r="K25" s="44">
        <v>284.04122000000001</v>
      </c>
      <c r="L25" s="44">
        <f t="shared" si="4"/>
        <v>318.92444</v>
      </c>
      <c r="M25" s="45">
        <f t="shared" si="2"/>
        <v>0.97766604334631069</v>
      </c>
      <c r="N25" s="46">
        <v>0.41</v>
      </c>
      <c r="O25" s="46">
        <v>7.0000000000000007E-2</v>
      </c>
      <c r="P25" s="46">
        <f t="shared" si="3"/>
        <v>0.48</v>
      </c>
      <c r="Q25" s="46">
        <f>0*12</f>
        <v>0</v>
      </c>
      <c r="R25" s="46"/>
      <c r="S25" s="46"/>
    </row>
    <row r="26" spans="1:19" x14ac:dyDescent="0.25">
      <c r="A26" s="68">
        <v>21</v>
      </c>
      <c r="B26" s="5" t="s">
        <v>33</v>
      </c>
      <c r="C26" s="43">
        <v>277.04000000000002</v>
      </c>
      <c r="D26" s="43">
        <v>54.79</v>
      </c>
      <c r="E26" s="43">
        <v>44.83</v>
      </c>
      <c r="F26" s="43">
        <v>94.88</v>
      </c>
      <c r="G26" s="43">
        <v>46.57</v>
      </c>
      <c r="H26" s="43">
        <f t="shared" si="0"/>
        <v>141.44999999999999</v>
      </c>
      <c r="I26" s="43">
        <v>1.79</v>
      </c>
      <c r="J26" s="43">
        <v>7.71</v>
      </c>
      <c r="K26" s="43">
        <v>133.74</v>
      </c>
      <c r="L26" s="43">
        <f t="shared" si="4"/>
        <v>141.45000000000002</v>
      </c>
      <c r="M26" s="45">
        <f t="shared" si="2"/>
        <v>1.0000000000000002</v>
      </c>
      <c r="N26" s="48">
        <v>21.09</v>
      </c>
      <c r="O26" s="48">
        <v>0</v>
      </c>
      <c r="P26" s="48">
        <f t="shared" si="3"/>
        <v>21.09</v>
      </c>
      <c r="Q26" s="48">
        <f>1.617*12</f>
        <v>19.404</v>
      </c>
      <c r="R26" s="50"/>
      <c r="S26" s="50"/>
    </row>
    <row r="27" spans="1:19" x14ac:dyDescent="0.25">
      <c r="A27" s="68">
        <v>22</v>
      </c>
      <c r="B27" s="5" t="s">
        <v>34</v>
      </c>
      <c r="C27" s="43">
        <v>686.21</v>
      </c>
      <c r="D27" s="43">
        <v>69.09</v>
      </c>
      <c r="E27" s="43">
        <v>53</v>
      </c>
      <c r="F27" s="43">
        <v>356.09</v>
      </c>
      <c r="G27" s="43">
        <v>90.53</v>
      </c>
      <c r="H27" s="43">
        <f t="shared" si="0"/>
        <v>446.62</v>
      </c>
      <c r="I27" s="43">
        <v>9.32</v>
      </c>
      <c r="J27" s="43">
        <v>37</v>
      </c>
      <c r="K27" s="43">
        <v>409.62</v>
      </c>
      <c r="L27" s="43">
        <f t="shared" si="4"/>
        <v>446.62</v>
      </c>
      <c r="M27" s="45">
        <f t="shared" si="2"/>
        <v>1</v>
      </c>
      <c r="N27" s="46">
        <v>15.95</v>
      </c>
      <c r="O27" s="46">
        <v>0.99</v>
      </c>
      <c r="P27" s="46">
        <f t="shared" si="3"/>
        <v>16.939999999999998</v>
      </c>
      <c r="Q27" s="46">
        <f>1.3*12</f>
        <v>15.600000000000001</v>
      </c>
      <c r="R27" s="46">
        <f>0.08*12</f>
        <v>0.96</v>
      </c>
      <c r="S27" s="46"/>
    </row>
    <row r="28" spans="1:19" x14ac:dyDescent="0.25">
      <c r="A28" s="68">
        <v>23</v>
      </c>
      <c r="B28" s="5" t="s">
        <v>48</v>
      </c>
      <c r="C28" s="43">
        <v>6.08</v>
      </c>
      <c r="D28" s="43">
        <v>75.739999999999995</v>
      </c>
      <c r="E28" s="43">
        <v>40.36</v>
      </c>
      <c r="F28" s="43">
        <v>3.45</v>
      </c>
      <c r="G28" s="43">
        <v>0.61</v>
      </c>
      <c r="H28" s="43">
        <f t="shared" si="0"/>
        <v>4.0600000000000005</v>
      </c>
      <c r="I28" s="44">
        <v>0.16500000000000001</v>
      </c>
      <c r="J28" s="44">
        <v>0.54</v>
      </c>
      <c r="K28" s="44">
        <v>3.23</v>
      </c>
      <c r="L28" s="44">
        <f t="shared" si="4"/>
        <v>3.77</v>
      </c>
      <c r="M28" s="45">
        <f t="shared" si="2"/>
        <v>0.92857142857142849</v>
      </c>
      <c r="N28" s="46">
        <v>0.34</v>
      </c>
      <c r="O28" s="46">
        <v>0.24</v>
      </c>
      <c r="P28" s="46">
        <f t="shared" si="3"/>
        <v>0.58000000000000007</v>
      </c>
      <c r="Q28" s="46">
        <f>0.02*12</f>
        <v>0.24</v>
      </c>
      <c r="R28" s="46"/>
      <c r="S28" s="46"/>
    </row>
    <row r="29" spans="1:19" x14ac:dyDescent="0.25">
      <c r="A29" s="68">
        <v>24</v>
      </c>
      <c r="B29" s="5" t="s">
        <v>119</v>
      </c>
      <c r="C29" s="44">
        <v>352.89</v>
      </c>
      <c r="D29" s="44">
        <v>60.96</v>
      </c>
      <c r="E29" s="44">
        <v>41.14</v>
      </c>
      <c r="F29" s="44">
        <v>143.079216</v>
      </c>
      <c r="G29" s="44">
        <v>48.619252000000003</v>
      </c>
      <c r="H29" s="44">
        <f t="shared" si="0"/>
        <v>191.69846799999999</v>
      </c>
      <c r="I29" s="43">
        <v>5.67</v>
      </c>
      <c r="J29" s="43">
        <v>15.29</v>
      </c>
      <c r="K29" s="43">
        <v>176.33</v>
      </c>
      <c r="L29" s="43">
        <f t="shared" si="4"/>
        <v>191.62</v>
      </c>
      <c r="M29" s="45">
        <f t="shared" si="2"/>
        <v>0.99959066965522136</v>
      </c>
      <c r="N29" s="50">
        <v>17.18</v>
      </c>
      <c r="O29" s="50">
        <v>1.53</v>
      </c>
      <c r="P29" s="50">
        <f t="shared" si="3"/>
        <v>18.71</v>
      </c>
      <c r="Q29" s="50">
        <f>1.54*12</f>
        <v>18.48</v>
      </c>
      <c r="R29" s="50"/>
      <c r="S29" s="50"/>
    </row>
    <row r="30" spans="1:19" x14ac:dyDescent="0.25">
      <c r="A30" s="68">
        <v>25</v>
      </c>
      <c r="B30" s="5" t="s">
        <v>35</v>
      </c>
      <c r="C30" s="43">
        <v>36.71</v>
      </c>
      <c r="D30" s="44">
        <v>74.75</v>
      </c>
      <c r="E30" s="44">
        <v>49.54</v>
      </c>
      <c r="F30" s="43">
        <v>20.260000000000002</v>
      </c>
      <c r="G30" s="43">
        <v>4.76</v>
      </c>
      <c r="H30" s="43">
        <f t="shared" si="0"/>
        <v>25.020000000000003</v>
      </c>
      <c r="I30" s="44">
        <v>1.1083799999999999</v>
      </c>
      <c r="J30" s="44">
        <v>5.0566000000000004</v>
      </c>
      <c r="K30" s="44">
        <v>19.954519999999999</v>
      </c>
      <c r="L30" s="44">
        <f t="shared" si="4"/>
        <v>25.011119999999998</v>
      </c>
      <c r="M30" s="45">
        <f t="shared" si="2"/>
        <v>0.99964508393285356</v>
      </c>
      <c r="N30" s="50">
        <v>0.26</v>
      </c>
      <c r="O30" s="50">
        <v>0.17</v>
      </c>
      <c r="P30" s="50">
        <f t="shared" si="3"/>
        <v>0.43000000000000005</v>
      </c>
      <c r="Q30" s="50">
        <f>0.02*12</f>
        <v>0.24</v>
      </c>
      <c r="R30" s="46"/>
      <c r="S30" s="46"/>
    </row>
    <row r="31" spans="1:19" ht="22.5" x14ac:dyDescent="0.25">
      <c r="A31" s="68">
        <v>26</v>
      </c>
      <c r="B31" s="5" t="s">
        <v>79</v>
      </c>
      <c r="C31" s="43">
        <v>1995.81</v>
      </c>
      <c r="D31" s="43">
        <v>79.56</v>
      </c>
      <c r="E31" s="43">
        <v>64.430000000000007</v>
      </c>
      <c r="F31" s="43">
        <v>1234.0899999999999</v>
      </c>
      <c r="G31" s="43">
        <v>286.52</v>
      </c>
      <c r="H31" s="43">
        <f t="shared" si="0"/>
        <v>1520.61</v>
      </c>
      <c r="I31" s="44">
        <v>40.945</v>
      </c>
      <c r="J31" s="44">
        <v>164.92645999999999</v>
      </c>
      <c r="K31" s="44">
        <v>1271.1449299999999</v>
      </c>
      <c r="L31" s="44">
        <f t="shared" si="4"/>
        <v>1436.0713899999998</v>
      </c>
      <c r="M31" s="45">
        <f t="shared" si="2"/>
        <v>0.94440480465076515</v>
      </c>
      <c r="N31" s="48">
        <v>96.14</v>
      </c>
      <c r="O31" s="48">
        <v>0</v>
      </c>
      <c r="P31" s="48">
        <f t="shared" si="3"/>
        <v>96.14</v>
      </c>
      <c r="Q31" s="48">
        <f>2.14*12</f>
        <v>25.68</v>
      </c>
      <c r="R31" s="50"/>
      <c r="S31" s="50"/>
    </row>
    <row r="32" spans="1:19" ht="22.5" x14ac:dyDescent="0.25">
      <c r="A32" s="68">
        <v>27</v>
      </c>
      <c r="B32" s="5" t="s">
        <v>38</v>
      </c>
      <c r="C32" s="43">
        <v>101.17</v>
      </c>
      <c r="D32" s="44">
        <v>65.260000000000005</v>
      </c>
      <c r="E32" s="43">
        <v>52.05</v>
      </c>
      <c r="F32" s="43">
        <v>45.85</v>
      </c>
      <c r="G32" s="43">
        <v>16.09</v>
      </c>
      <c r="H32" s="43">
        <f t="shared" si="0"/>
        <v>61.94</v>
      </c>
      <c r="I32" s="43">
        <v>1.84</v>
      </c>
      <c r="J32" s="43">
        <v>7.92</v>
      </c>
      <c r="K32" s="43">
        <v>54.02</v>
      </c>
      <c r="L32" s="43">
        <f t="shared" si="4"/>
        <v>61.940000000000005</v>
      </c>
      <c r="M32" s="45">
        <f t="shared" si="2"/>
        <v>1.0000000000000002</v>
      </c>
      <c r="N32" s="48"/>
      <c r="O32" s="48"/>
      <c r="P32" s="48"/>
      <c r="Q32" s="48">
        <v>0.03</v>
      </c>
      <c r="R32" s="48">
        <v>0.105</v>
      </c>
      <c r="S32" s="50"/>
    </row>
    <row r="33" spans="1:19" ht="22.5" x14ac:dyDescent="0.25">
      <c r="A33" s="68">
        <v>28</v>
      </c>
      <c r="B33" s="5" t="s">
        <v>64</v>
      </c>
      <c r="C33" s="43">
        <v>913.48</v>
      </c>
      <c r="D33" s="43">
        <v>74.47</v>
      </c>
      <c r="E33" s="43">
        <v>47.55</v>
      </c>
      <c r="F33" s="43">
        <v>463.31</v>
      </c>
      <c r="G33" s="43">
        <v>138.53</v>
      </c>
      <c r="H33" s="43">
        <f t="shared" si="0"/>
        <v>601.84</v>
      </c>
      <c r="I33" s="44">
        <v>15.319430000000001</v>
      </c>
      <c r="J33" s="44">
        <v>49.23462</v>
      </c>
      <c r="K33" s="44">
        <v>503.09802999999999</v>
      </c>
      <c r="L33" s="44">
        <f>J33+K33</f>
        <v>552.33264999999994</v>
      </c>
      <c r="M33" s="45">
        <f t="shared" si="2"/>
        <v>0.91774001395719773</v>
      </c>
      <c r="N33" s="50"/>
      <c r="O33" s="50"/>
      <c r="P33" s="50"/>
      <c r="Q33" s="50">
        <v>30.64</v>
      </c>
      <c r="R33" s="50">
        <v>3.8660000000000001</v>
      </c>
      <c r="S33" s="50"/>
    </row>
    <row r="34" spans="1:19" x14ac:dyDescent="0.25">
      <c r="A34" s="68">
        <v>29</v>
      </c>
      <c r="B34" s="5" t="s">
        <v>50</v>
      </c>
      <c r="C34" s="43">
        <v>3.8</v>
      </c>
      <c r="D34" s="43">
        <v>29.94</v>
      </c>
      <c r="E34" s="43">
        <v>1.7</v>
      </c>
      <c r="F34" s="43">
        <v>0.61</v>
      </c>
      <c r="G34" s="43">
        <v>0.02</v>
      </c>
      <c r="H34" s="43">
        <f t="shared" si="0"/>
        <v>0.63</v>
      </c>
      <c r="I34" s="44">
        <v>4.1430000000000002E-2</v>
      </c>
      <c r="J34" s="44">
        <v>0.16714000000000001</v>
      </c>
      <c r="K34" s="44">
        <v>0.37537999999999999</v>
      </c>
      <c r="L34" s="44">
        <v>0.55000000000000004</v>
      </c>
      <c r="M34" s="45">
        <f t="shared" si="2"/>
        <v>0.87301587301587313</v>
      </c>
      <c r="N34" s="50"/>
      <c r="O34" s="50"/>
      <c r="P34" s="50"/>
      <c r="Q34" s="50"/>
      <c r="R34" s="50"/>
      <c r="S34" s="50"/>
    </row>
    <row r="35" spans="1:19" ht="22.5" x14ac:dyDescent="0.25">
      <c r="A35" s="68">
        <v>30</v>
      </c>
      <c r="B35" s="5" t="s">
        <v>43</v>
      </c>
      <c r="C35" s="43">
        <v>2.4300000000000002</v>
      </c>
      <c r="D35" s="43">
        <v>26.66</v>
      </c>
      <c r="E35" s="43">
        <v>56.47</v>
      </c>
      <c r="F35" s="43">
        <v>0.16</v>
      </c>
      <c r="G35" s="43">
        <v>1.03</v>
      </c>
      <c r="H35" s="43">
        <f t="shared" si="0"/>
        <v>1.19</v>
      </c>
      <c r="I35" s="44">
        <v>1.137E-2</v>
      </c>
      <c r="J35" s="44">
        <v>5.323E-2</v>
      </c>
      <c r="K35" s="44">
        <v>0.97136</v>
      </c>
      <c r="L35" s="44">
        <f>J35+K35</f>
        <v>1.0245899999999999</v>
      </c>
      <c r="M35" s="45">
        <f t="shared" si="2"/>
        <v>0.86099999999999999</v>
      </c>
      <c r="N35" s="50"/>
      <c r="O35" s="50"/>
      <c r="P35" s="50"/>
      <c r="Q35" s="50"/>
      <c r="R35" s="50"/>
      <c r="S35" s="50"/>
    </row>
    <row r="36" spans="1:19" ht="16.5" x14ac:dyDescent="0.25">
      <c r="A36" s="68">
        <v>31</v>
      </c>
      <c r="B36" s="62" t="s">
        <v>84</v>
      </c>
      <c r="C36" s="43">
        <v>3.43</v>
      </c>
      <c r="D36" s="43">
        <v>1.83</v>
      </c>
      <c r="E36" s="43">
        <v>1.6</v>
      </c>
      <c r="F36" s="43">
        <v>1.54</v>
      </c>
      <c r="G36" s="43">
        <v>0.82</v>
      </c>
      <c r="H36" s="43">
        <f t="shared" si="0"/>
        <v>2.36</v>
      </c>
      <c r="I36" s="44">
        <v>3.2370000000000003E-2</v>
      </c>
      <c r="J36" s="44">
        <v>0.19152</v>
      </c>
      <c r="K36" s="44">
        <v>1.6238900000000001</v>
      </c>
      <c r="L36" s="44">
        <f>J36+K36</f>
        <v>1.81541</v>
      </c>
      <c r="M36" s="45">
        <f t="shared" si="2"/>
        <v>0.76924152542372881</v>
      </c>
      <c r="N36" s="50"/>
      <c r="O36" s="50"/>
      <c r="P36" s="50"/>
      <c r="Q36" s="50"/>
      <c r="R36" s="50"/>
      <c r="S36" s="50"/>
    </row>
    <row r="37" spans="1:19" ht="22.5" x14ac:dyDescent="0.25">
      <c r="A37" s="68">
        <v>32</v>
      </c>
      <c r="B37" s="5" t="s">
        <v>37</v>
      </c>
      <c r="C37" s="43">
        <v>0.64</v>
      </c>
      <c r="D37" s="44">
        <v>35.299999999999997</v>
      </c>
      <c r="E37" s="43">
        <v>33.56</v>
      </c>
      <c r="F37" s="43">
        <v>0.05</v>
      </c>
      <c r="G37" s="43">
        <v>0.17</v>
      </c>
      <c r="H37" s="43">
        <f t="shared" si="0"/>
        <v>0.22000000000000003</v>
      </c>
      <c r="I37" s="43">
        <v>0.01</v>
      </c>
      <c r="J37" s="43">
        <v>0.04</v>
      </c>
      <c r="K37" s="43">
        <v>0.18</v>
      </c>
      <c r="L37" s="43">
        <f>J37+K37</f>
        <v>0.22</v>
      </c>
      <c r="M37" s="45">
        <f t="shared" si="2"/>
        <v>0.99999999999999989</v>
      </c>
      <c r="N37" s="50"/>
      <c r="O37" s="50"/>
      <c r="P37" s="50"/>
      <c r="Q37" s="50"/>
      <c r="R37" s="50"/>
      <c r="S37" s="50"/>
    </row>
    <row r="38" spans="1:19" x14ac:dyDescent="0.25">
      <c r="A38" s="68">
        <v>33</v>
      </c>
      <c r="B38" s="5" t="s">
        <v>41</v>
      </c>
      <c r="C38" s="43">
        <v>10.55</v>
      </c>
      <c r="D38" s="43">
        <v>38.54</v>
      </c>
      <c r="E38" s="43">
        <v>47.26</v>
      </c>
      <c r="F38" s="43">
        <v>0.11</v>
      </c>
      <c r="G38" s="43">
        <v>4.8499999999999996</v>
      </c>
      <c r="H38" s="43">
        <f t="shared" si="0"/>
        <v>4.96</v>
      </c>
      <c r="I38" s="44">
        <v>1E-3</v>
      </c>
      <c r="J38" s="44">
        <v>4.9500000000000004E-3</v>
      </c>
      <c r="K38" s="44">
        <v>2.0912600000000001</v>
      </c>
      <c r="L38" s="44">
        <f>J38+K38</f>
        <v>2.0962100000000001</v>
      </c>
      <c r="M38" s="45">
        <f t="shared" si="2"/>
        <v>0.42262298387096775</v>
      </c>
      <c r="N38" s="50"/>
      <c r="O38" s="50"/>
      <c r="P38" s="50"/>
      <c r="Q38" s="50"/>
      <c r="R38" s="50"/>
      <c r="S38" s="50"/>
    </row>
    <row r="39" spans="1:19" x14ac:dyDescent="0.25">
      <c r="A39" s="68">
        <v>34</v>
      </c>
      <c r="B39" s="5" t="s">
        <v>42</v>
      </c>
      <c r="C39" s="43">
        <v>12.44</v>
      </c>
      <c r="D39" s="43">
        <v>59.68</v>
      </c>
      <c r="E39" s="43">
        <v>46.94</v>
      </c>
      <c r="F39" s="43">
        <v>2.35</v>
      </c>
      <c r="G39" s="43">
        <v>3.99</v>
      </c>
      <c r="H39" s="43">
        <f t="shared" si="0"/>
        <v>6.34</v>
      </c>
      <c r="I39" s="44">
        <v>0.22713</v>
      </c>
      <c r="J39" s="44">
        <v>0.81866000000000005</v>
      </c>
      <c r="K39" s="44">
        <v>4.9977900000000002</v>
      </c>
      <c r="L39" s="44">
        <f>J39+K39</f>
        <v>5.8164500000000006</v>
      </c>
      <c r="M39" s="45">
        <f t="shared" si="2"/>
        <v>0.91742113564668781</v>
      </c>
      <c r="N39" s="50"/>
      <c r="O39" s="50"/>
      <c r="P39" s="50"/>
      <c r="Q39" s="50"/>
      <c r="R39" s="50"/>
      <c r="S39" s="50"/>
    </row>
    <row r="40" spans="1:19" x14ac:dyDescent="0.25">
      <c r="A40" s="61"/>
      <c r="B40" s="43" t="s">
        <v>52</v>
      </c>
      <c r="C40" s="44">
        <f>SUM(C6:C39)</f>
        <v>11046.692379999999</v>
      </c>
      <c r="D40" s="43"/>
      <c r="E40" s="43"/>
      <c r="F40" s="44">
        <f>SUM(F6:F39)</f>
        <v>5924.8387250080004</v>
      </c>
      <c r="G40" s="44">
        <f t="shared" ref="G40:L40" si="5">SUM(G6:G39)</f>
        <v>1690.6035898399996</v>
      </c>
      <c r="H40" s="44">
        <f t="shared" si="5"/>
        <v>7615.442314848</v>
      </c>
      <c r="I40" s="44">
        <f t="shared" si="5"/>
        <v>206.37151999999995</v>
      </c>
      <c r="J40" s="44">
        <f t="shared" si="5"/>
        <v>839.13094999999987</v>
      </c>
      <c r="K40" s="44">
        <f t="shared" si="5"/>
        <v>6534.9823300000016</v>
      </c>
      <c r="L40" s="71">
        <f t="shared" si="5"/>
        <v>7374.1207599999998</v>
      </c>
      <c r="M40" s="46"/>
      <c r="N40" s="46">
        <f>SUM(N6:N31)</f>
        <v>353.59999999999997</v>
      </c>
      <c r="O40" s="46">
        <f>SUM(O15:O31)</f>
        <v>5.19</v>
      </c>
      <c r="P40" s="46">
        <f t="shared" si="3"/>
        <v>358.78999999999996</v>
      </c>
      <c r="Q40" s="46">
        <f>SUM(Q6:Q31)</f>
        <v>274.39299999999997</v>
      </c>
      <c r="R40" s="46"/>
      <c r="S40" s="46"/>
    </row>
    <row r="41" spans="1:19" x14ac:dyDescent="0.25">
      <c r="A41" s="269" t="s">
        <v>123</v>
      </c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</row>
  </sheetData>
  <mergeCells count="24">
    <mergeCell ref="A41:S41"/>
    <mergeCell ref="M4:M5"/>
    <mergeCell ref="N4:N5"/>
    <mergeCell ref="O4:O5"/>
    <mergeCell ref="P4:P5"/>
    <mergeCell ref="Q4:Q5"/>
    <mergeCell ref="R4:R5"/>
    <mergeCell ref="E4:E5"/>
    <mergeCell ref="F4:F5"/>
    <mergeCell ref="G4:G5"/>
    <mergeCell ref="H4:H5"/>
    <mergeCell ref="I4:J4"/>
    <mergeCell ref="L4:L5"/>
    <mergeCell ref="A1:S1"/>
    <mergeCell ref="A2:A5"/>
    <mergeCell ref="B2:B5"/>
    <mergeCell ref="C2:C5"/>
    <mergeCell ref="D2:E3"/>
    <mergeCell ref="F2:H3"/>
    <mergeCell ref="I2:M3"/>
    <mergeCell ref="N2:P3"/>
    <mergeCell ref="Q2:S3"/>
    <mergeCell ref="D4:D5"/>
    <mergeCell ref="S4:S5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opLeftCell="A12" workbookViewId="0">
      <selection activeCell="J29" sqref="J29:M39"/>
    </sheetView>
  </sheetViews>
  <sheetFormatPr defaultRowHeight="15" x14ac:dyDescent="0.25"/>
  <cols>
    <col min="1" max="1" width="2.85546875" customWidth="1"/>
    <col min="3" max="3" width="5.7109375" customWidth="1"/>
    <col min="4" max="4" width="7.5703125" customWidth="1"/>
    <col min="5" max="5" width="6.42578125" customWidth="1"/>
    <col min="6" max="6" width="6.140625" customWidth="1"/>
    <col min="7" max="7" width="6.42578125" customWidth="1"/>
    <col min="8" max="8" width="6.28515625" customWidth="1"/>
    <col min="9" max="9" width="6.42578125" customWidth="1"/>
    <col min="10" max="10" width="5.42578125" customWidth="1"/>
    <col min="11" max="11" width="6.7109375" customWidth="1"/>
    <col min="12" max="12" width="6.28515625" customWidth="1"/>
    <col min="13" max="13" width="7.85546875" customWidth="1"/>
    <col min="14" max="14" width="6.5703125" customWidth="1"/>
    <col min="15" max="20" width="0" hidden="1" customWidth="1"/>
  </cols>
  <sheetData>
    <row r="1" spans="1:20" x14ac:dyDescent="0.25">
      <c r="A1" s="227" t="s">
        <v>128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0" x14ac:dyDescent="0.25">
      <c r="A2" s="228" t="s">
        <v>65</v>
      </c>
      <c r="B2" s="230" t="s">
        <v>1</v>
      </c>
      <c r="C2" s="233" t="s">
        <v>125</v>
      </c>
      <c r="D2" s="233" t="s">
        <v>115</v>
      </c>
      <c r="E2" s="236" t="s">
        <v>116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  <c r="O2" s="226" t="s">
        <v>6</v>
      </c>
      <c r="P2" s="226"/>
      <c r="Q2" s="226"/>
      <c r="R2" s="226" t="s">
        <v>7</v>
      </c>
      <c r="S2" s="226"/>
      <c r="T2" s="226"/>
    </row>
    <row r="3" spans="1:20" x14ac:dyDescent="0.25">
      <c r="A3" s="229"/>
      <c r="B3" s="231"/>
      <c r="C3" s="234"/>
      <c r="D3" s="234"/>
      <c r="E3" s="236"/>
      <c r="F3" s="236"/>
      <c r="G3" s="229"/>
      <c r="H3" s="229"/>
      <c r="I3" s="229"/>
      <c r="J3" s="229"/>
      <c r="K3" s="229"/>
      <c r="L3" s="229"/>
      <c r="M3" s="229"/>
      <c r="N3" s="229"/>
      <c r="O3" s="226"/>
      <c r="P3" s="226"/>
      <c r="Q3" s="226"/>
      <c r="R3" s="226"/>
      <c r="S3" s="226"/>
      <c r="T3" s="226"/>
    </row>
    <row r="4" spans="1:20" x14ac:dyDescent="0.25">
      <c r="A4" s="229"/>
      <c r="B4" s="231"/>
      <c r="C4" s="234"/>
      <c r="D4" s="234"/>
      <c r="E4" s="228" t="s">
        <v>117</v>
      </c>
      <c r="F4" s="229" t="s">
        <v>118</v>
      </c>
      <c r="G4" s="229" t="s">
        <v>10</v>
      </c>
      <c r="H4" s="229" t="s">
        <v>11</v>
      </c>
      <c r="I4" s="229" t="s">
        <v>12</v>
      </c>
      <c r="J4" s="237" t="s">
        <v>110</v>
      </c>
      <c r="K4" s="238"/>
      <c r="L4" s="73" t="s">
        <v>113</v>
      </c>
      <c r="M4" s="228" t="s">
        <v>81</v>
      </c>
      <c r="N4" s="225" t="s">
        <v>16</v>
      </c>
      <c r="O4" s="241" t="s">
        <v>17</v>
      </c>
      <c r="P4" s="241" t="s">
        <v>18</v>
      </c>
      <c r="Q4" s="241" t="s">
        <v>19</v>
      </c>
      <c r="R4" s="241" t="s">
        <v>17</v>
      </c>
      <c r="S4" s="241" t="s">
        <v>18</v>
      </c>
      <c r="T4" s="241" t="s">
        <v>19</v>
      </c>
    </row>
    <row r="5" spans="1:20" ht="33.75" x14ac:dyDescent="0.25">
      <c r="A5" s="229"/>
      <c r="B5" s="232"/>
      <c r="C5" s="235"/>
      <c r="D5" s="235"/>
      <c r="E5" s="229"/>
      <c r="F5" s="229"/>
      <c r="G5" s="229"/>
      <c r="H5" s="229"/>
      <c r="I5" s="229"/>
      <c r="J5" s="73" t="s">
        <v>111</v>
      </c>
      <c r="K5" s="73" t="s">
        <v>112</v>
      </c>
      <c r="L5" s="74" t="s">
        <v>114</v>
      </c>
      <c r="M5" s="229"/>
      <c r="N5" s="226"/>
      <c r="O5" s="242"/>
      <c r="P5" s="242"/>
      <c r="Q5" s="242"/>
      <c r="R5" s="242"/>
      <c r="S5" s="242"/>
      <c r="T5" s="242"/>
    </row>
    <row r="6" spans="1:20" ht="22.5" x14ac:dyDescent="0.25">
      <c r="A6" s="72">
        <v>1</v>
      </c>
      <c r="B6" s="5" t="s">
        <v>47</v>
      </c>
      <c r="C6" s="33">
        <v>42719</v>
      </c>
      <c r="D6" s="43">
        <v>493.77</v>
      </c>
      <c r="E6" s="43">
        <v>60.96</v>
      </c>
      <c r="F6" s="43">
        <v>41.14</v>
      </c>
      <c r="G6" s="43">
        <v>200.2</v>
      </c>
      <c r="H6" s="43">
        <v>68.03</v>
      </c>
      <c r="I6" s="43">
        <f t="shared" ref="I6:I39" si="0">G6+H6</f>
        <v>268.23</v>
      </c>
      <c r="J6" s="44">
        <v>9.08</v>
      </c>
      <c r="K6" s="44">
        <v>23.51</v>
      </c>
      <c r="L6" s="44">
        <v>244.7</v>
      </c>
      <c r="M6" s="44">
        <f t="shared" ref="M6:M13" si="1">K6+L6</f>
        <v>268.20999999999998</v>
      </c>
      <c r="N6" s="45">
        <f t="shared" ref="N6:N39" si="2">M6/I6</f>
        <v>0.99992543712485538</v>
      </c>
      <c r="O6" s="46">
        <v>12.9</v>
      </c>
      <c r="P6" s="46">
        <v>0</v>
      </c>
      <c r="Q6" s="46">
        <f t="shared" ref="Q6:Q40" si="3">P6+O6</f>
        <v>12.9</v>
      </c>
      <c r="R6" s="46">
        <f>1.15*12</f>
        <v>13.799999999999999</v>
      </c>
      <c r="S6" s="46"/>
      <c r="T6" s="46"/>
    </row>
    <row r="7" spans="1:20" ht="22.5" x14ac:dyDescent="0.25">
      <c r="A7" s="72">
        <v>2</v>
      </c>
      <c r="B7" s="5" t="s">
        <v>105</v>
      </c>
      <c r="C7" s="33">
        <v>42476</v>
      </c>
      <c r="D7" s="43">
        <v>13.83</v>
      </c>
      <c r="E7" s="43">
        <v>66.31</v>
      </c>
      <c r="F7" s="43">
        <v>51.55</v>
      </c>
      <c r="G7" s="43">
        <v>7.09</v>
      </c>
      <c r="H7" s="43">
        <v>1.62</v>
      </c>
      <c r="I7" s="43">
        <f t="shared" si="0"/>
        <v>8.7100000000000009</v>
      </c>
      <c r="J7" s="44">
        <v>0.37</v>
      </c>
      <c r="K7" s="44">
        <v>1.4731000000000001</v>
      </c>
      <c r="L7" s="44">
        <v>6.7381099999999998</v>
      </c>
      <c r="M7" s="44">
        <f t="shared" si="1"/>
        <v>8.2112099999999995</v>
      </c>
      <c r="N7" s="45">
        <f t="shared" si="2"/>
        <v>0.94273363949483335</v>
      </c>
      <c r="O7" s="46"/>
      <c r="P7" s="46"/>
      <c r="Q7" s="46"/>
      <c r="R7" s="46"/>
      <c r="S7" s="46"/>
      <c r="T7" s="46"/>
    </row>
    <row r="8" spans="1:20" x14ac:dyDescent="0.25">
      <c r="A8" s="72">
        <v>3</v>
      </c>
      <c r="B8" s="5" t="s">
        <v>45</v>
      </c>
      <c r="C8" s="33">
        <v>42719</v>
      </c>
      <c r="D8" s="43">
        <v>311.69</v>
      </c>
      <c r="E8" s="43">
        <v>84.17</v>
      </c>
      <c r="F8" s="43">
        <v>60.35</v>
      </c>
      <c r="G8" s="43">
        <v>225.41</v>
      </c>
      <c r="H8" s="43">
        <v>26.49</v>
      </c>
      <c r="I8" s="44">
        <f t="shared" si="0"/>
        <v>251.9</v>
      </c>
      <c r="J8" s="44">
        <v>7.0022799999999998</v>
      </c>
      <c r="K8" s="44">
        <v>29.409579999999998</v>
      </c>
      <c r="L8" s="44">
        <v>221.9427</v>
      </c>
      <c r="M8" s="44">
        <f t="shared" si="1"/>
        <v>251.35228000000001</v>
      </c>
      <c r="N8" s="45">
        <f t="shared" si="2"/>
        <v>0.99782564509726079</v>
      </c>
      <c r="O8" s="46">
        <v>4.55</v>
      </c>
      <c r="P8" s="46">
        <v>1.17</v>
      </c>
      <c r="Q8" s="46">
        <f t="shared" si="3"/>
        <v>5.72</v>
      </c>
      <c r="R8" s="46">
        <f>0.37*12</f>
        <v>4.4399999999999995</v>
      </c>
      <c r="S8" s="46"/>
      <c r="T8" s="46"/>
    </row>
    <row r="9" spans="1:20" x14ac:dyDescent="0.25">
      <c r="A9" s="72">
        <v>4</v>
      </c>
      <c r="B9" s="5" t="s">
        <v>25</v>
      </c>
      <c r="C9" s="33">
        <v>42443</v>
      </c>
      <c r="D9" s="43">
        <v>1038.05</v>
      </c>
      <c r="E9" s="43">
        <v>85.12</v>
      </c>
      <c r="F9" s="43">
        <v>74.53</v>
      </c>
      <c r="G9" s="43">
        <v>783.74</v>
      </c>
      <c r="H9" s="43">
        <v>87.42</v>
      </c>
      <c r="I9" s="43">
        <f t="shared" si="0"/>
        <v>871.16</v>
      </c>
      <c r="J9" s="43">
        <v>25.01</v>
      </c>
      <c r="K9" s="43">
        <v>116.55</v>
      </c>
      <c r="L9" s="43">
        <f>644.08+73.78+22.71</f>
        <v>740.57</v>
      </c>
      <c r="M9" s="43">
        <f t="shared" si="1"/>
        <v>857.12</v>
      </c>
      <c r="N9" s="45">
        <f t="shared" si="2"/>
        <v>0.98388355755544332</v>
      </c>
      <c r="O9" s="46">
        <v>7.95</v>
      </c>
      <c r="P9" s="46">
        <v>0</v>
      </c>
      <c r="Q9" s="46">
        <f t="shared" si="3"/>
        <v>7.95</v>
      </c>
      <c r="R9" s="46">
        <f>0.66*12</f>
        <v>7.92</v>
      </c>
      <c r="S9" s="46"/>
      <c r="T9" s="46"/>
    </row>
    <row r="10" spans="1:20" ht="22.5" x14ac:dyDescent="0.25">
      <c r="A10" s="72">
        <v>5</v>
      </c>
      <c r="B10" s="5" t="s">
        <v>26</v>
      </c>
      <c r="C10" s="33">
        <v>42383</v>
      </c>
      <c r="D10" s="43">
        <v>255.4</v>
      </c>
      <c r="E10" s="43">
        <v>84.25</v>
      </c>
      <c r="F10" s="43">
        <v>59.98</v>
      </c>
      <c r="G10" s="43">
        <v>165.16</v>
      </c>
      <c r="H10" s="43">
        <v>35.61</v>
      </c>
      <c r="I10" s="43">
        <f t="shared" si="0"/>
        <v>200.76999999999998</v>
      </c>
      <c r="J10" s="43">
        <v>7.19</v>
      </c>
      <c r="K10" s="43">
        <v>20.420000000000002</v>
      </c>
      <c r="L10" s="43">
        <v>180.35</v>
      </c>
      <c r="M10" s="43">
        <f t="shared" si="1"/>
        <v>200.76999999999998</v>
      </c>
      <c r="N10" s="45">
        <f t="shared" si="2"/>
        <v>1</v>
      </c>
      <c r="O10" s="46">
        <v>25.55</v>
      </c>
      <c r="P10" s="46">
        <v>0</v>
      </c>
      <c r="Q10" s="46">
        <f t="shared" si="3"/>
        <v>25.55</v>
      </c>
      <c r="R10" s="46">
        <f>2.17*12</f>
        <v>26.04</v>
      </c>
      <c r="S10" s="46"/>
      <c r="T10" s="46"/>
    </row>
    <row r="11" spans="1:20" x14ac:dyDescent="0.25">
      <c r="A11" s="72">
        <v>6</v>
      </c>
      <c r="B11" s="5" t="s">
        <v>27</v>
      </c>
      <c r="C11" s="33">
        <v>42656</v>
      </c>
      <c r="D11" s="43">
        <v>167.53</v>
      </c>
      <c r="E11" s="43">
        <v>37.69</v>
      </c>
      <c r="F11" s="43">
        <v>43.59</v>
      </c>
      <c r="G11" s="43">
        <v>1.58</v>
      </c>
      <c r="H11" s="43">
        <v>71.2</v>
      </c>
      <c r="I11" s="43">
        <f t="shared" si="0"/>
        <v>72.78</v>
      </c>
      <c r="J11" s="44">
        <v>0.75946999999999998</v>
      </c>
      <c r="K11" s="44">
        <v>2.9040300000000001</v>
      </c>
      <c r="L11" s="44">
        <v>69.829210000000003</v>
      </c>
      <c r="M11" s="44">
        <f t="shared" si="1"/>
        <v>72.733240000000009</v>
      </c>
      <c r="N11" s="45">
        <f t="shared" si="2"/>
        <v>0.99935751580104437</v>
      </c>
      <c r="O11" s="46">
        <v>45.01</v>
      </c>
      <c r="P11" s="46">
        <v>0</v>
      </c>
      <c r="Q11" s="46">
        <f t="shared" si="3"/>
        <v>45.01</v>
      </c>
      <c r="R11" s="46">
        <f>3.83*12</f>
        <v>45.96</v>
      </c>
      <c r="S11" s="46"/>
      <c r="T11" s="46"/>
    </row>
    <row r="12" spans="1:20" x14ac:dyDescent="0.25">
      <c r="A12" s="72">
        <v>7</v>
      </c>
      <c r="B12" s="5" t="s">
        <v>46</v>
      </c>
      <c r="C12" s="33">
        <v>42719</v>
      </c>
      <c r="D12" s="43">
        <v>14.58</v>
      </c>
      <c r="E12" s="43">
        <v>42.24</v>
      </c>
      <c r="F12" s="43">
        <v>33.020000000000003</v>
      </c>
      <c r="G12" s="43">
        <v>2.33</v>
      </c>
      <c r="H12" s="43">
        <v>2.99</v>
      </c>
      <c r="I12" s="43">
        <f t="shared" si="0"/>
        <v>5.32</v>
      </c>
      <c r="J12" s="44">
        <v>0.12720000000000001</v>
      </c>
      <c r="K12" s="44">
        <v>0.49708000000000002</v>
      </c>
      <c r="L12" s="44">
        <v>4.8228600000000004</v>
      </c>
      <c r="M12" s="44">
        <f t="shared" si="1"/>
        <v>5.3199400000000008</v>
      </c>
      <c r="N12" s="45">
        <f t="shared" si="2"/>
        <v>0.99998872180451137</v>
      </c>
      <c r="O12" s="46">
        <v>8.6999999999999993</v>
      </c>
      <c r="P12" s="46">
        <v>0</v>
      </c>
      <c r="Q12" s="46">
        <f t="shared" si="3"/>
        <v>8.6999999999999993</v>
      </c>
      <c r="R12" s="46">
        <f>0.72*12</f>
        <v>8.64</v>
      </c>
      <c r="S12" s="46"/>
      <c r="T12" s="46"/>
    </row>
    <row r="13" spans="1:20" x14ac:dyDescent="0.25">
      <c r="A13" s="72">
        <v>8</v>
      </c>
      <c r="B13" s="5" t="s">
        <v>99</v>
      </c>
      <c r="C13" s="33">
        <v>42476</v>
      </c>
      <c r="D13" s="43">
        <v>603.84</v>
      </c>
      <c r="E13" s="43">
        <v>74.64</v>
      </c>
      <c r="F13" s="43">
        <v>48.25</v>
      </c>
      <c r="G13" s="43">
        <v>258.77999999999997</v>
      </c>
      <c r="H13" s="43">
        <v>124.06</v>
      </c>
      <c r="I13" s="43">
        <f t="shared" si="0"/>
        <v>382.84</v>
      </c>
      <c r="J13" s="44">
        <v>8.0213199999999993</v>
      </c>
      <c r="K13" s="44">
        <v>42.34252</v>
      </c>
      <c r="L13" s="44">
        <v>315.46361000000002</v>
      </c>
      <c r="M13" s="44">
        <f t="shared" si="1"/>
        <v>357.80613</v>
      </c>
      <c r="N13" s="45">
        <f t="shared" si="2"/>
        <v>0.93461009821335284</v>
      </c>
      <c r="O13" s="46"/>
      <c r="P13" s="46"/>
      <c r="Q13" s="46"/>
      <c r="R13" s="46"/>
      <c r="S13" s="46"/>
      <c r="T13" s="46"/>
    </row>
    <row r="14" spans="1:20" x14ac:dyDescent="0.25">
      <c r="A14" s="72">
        <v>9</v>
      </c>
      <c r="B14" s="5" t="s">
        <v>28</v>
      </c>
      <c r="C14" s="33">
        <v>42626</v>
      </c>
      <c r="D14" s="43">
        <v>253.53</v>
      </c>
      <c r="E14" s="43">
        <v>54.61</v>
      </c>
      <c r="F14" s="43">
        <v>41.05</v>
      </c>
      <c r="G14" s="43">
        <v>90.28</v>
      </c>
      <c r="H14" s="43">
        <v>36.21</v>
      </c>
      <c r="I14" s="43">
        <f t="shared" si="0"/>
        <v>126.49000000000001</v>
      </c>
      <c r="J14" s="43">
        <v>2.68</v>
      </c>
      <c r="K14" s="43">
        <v>11.35</v>
      </c>
      <c r="L14" s="43">
        <v>115.14</v>
      </c>
      <c r="M14" s="43">
        <v>126.49</v>
      </c>
      <c r="N14" s="45">
        <f t="shared" si="2"/>
        <v>0.99999999999999989</v>
      </c>
      <c r="O14" s="46">
        <v>27.91</v>
      </c>
      <c r="P14" s="46">
        <v>0</v>
      </c>
      <c r="Q14" s="46">
        <f t="shared" si="3"/>
        <v>27.91</v>
      </c>
      <c r="R14" s="46">
        <f>2.32*12</f>
        <v>27.839999999999996</v>
      </c>
      <c r="S14" s="46"/>
      <c r="T14" s="46"/>
    </row>
    <row r="15" spans="1:20" ht="18" x14ac:dyDescent="0.25">
      <c r="A15" s="72">
        <v>10</v>
      </c>
      <c r="B15" s="58" t="s">
        <v>29</v>
      </c>
      <c r="C15" s="75">
        <v>42656</v>
      </c>
      <c r="D15" s="43">
        <v>68.569999999999993</v>
      </c>
      <c r="E15" s="43">
        <v>56.23</v>
      </c>
      <c r="F15" s="43">
        <v>30.99</v>
      </c>
      <c r="G15" s="43">
        <v>34.68</v>
      </c>
      <c r="H15" s="43">
        <v>2.14</v>
      </c>
      <c r="I15" s="43">
        <f t="shared" si="0"/>
        <v>36.82</v>
      </c>
      <c r="J15" s="44">
        <v>1.8193600000000001</v>
      </c>
      <c r="K15" s="44">
        <v>7.6651400000000001</v>
      </c>
      <c r="L15" s="44">
        <v>20.979420000000001</v>
      </c>
      <c r="M15" s="44">
        <f t="shared" ref="M15:M32" si="4">K15+L15</f>
        <v>28.644560000000002</v>
      </c>
      <c r="N15" s="45">
        <f t="shared" si="2"/>
        <v>0.77796197718631188</v>
      </c>
      <c r="O15" s="46">
        <v>1.63</v>
      </c>
      <c r="P15" s="46">
        <v>1.07</v>
      </c>
      <c r="Q15" s="46">
        <f t="shared" si="3"/>
        <v>2.7</v>
      </c>
      <c r="R15" s="46">
        <f>0.12*12</f>
        <v>1.44</v>
      </c>
      <c r="S15" s="46">
        <f>0.1*12</f>
        <v>1.2000000000000002</v>
      </c>
      <c r="T15" s="46"/>
    </row>
    <row r="16" spans="1:20" ht="22.5" x14ac:dyDescent="0.25">
      <c r="A16" s="72">
        <v>11</v>
      </c>
      <c r="B16" s="5" t="s">
        <v>82</v>
      </c>
      <c r="C16" s="33">
        <v>42416</v>
      </c>
      <c r="D16" s="43">
        <v>125.49</v>
      </c>
      <c r="E16" s="43">
        <v>63.55</v>
      </c>
      <c r="F16" s="43">
        <v>47.1</v>
      </c>
      <c r="G16" s="43">
        <v>58.05</v>
      </c>
      <c r="H16" s="43">
        <v>16.079999999999998</v>
      </c>
      <c r="I16" s="43">
        <f t="shared" si="0"/>
        <v>74.13</v>
      </c>
      <c r="J16" s="44">
        <v>2.48</v>
      </c>
      <c r="K16" s="44">
        <v>12.37144</v>
      </c>
      <c r="L16" s="44">
        <v>61.758560000000003</v>
      </c>
      <c r="M16" s="43">
        <f t="shared" si="4"/>
        <v>74.13</v>
      </c>
      <c r="N16" s="45">
        <f t="shared" si="2"/>
        <v>1</v>
      </c>
      <c r="O16" s="46"/>
      <c r="P16" s="46"/>
      <c r="Q16" s="46"/>
      <c r="R16" s="46"/>
      <c r="S16" s="46"/>
      <c r="T16" s="46"/>
    </row>
    <row r="17" spans="1:20" x14ac:dyDescent="0.25">
      <c r="A17" s="72">
        <v>12</v>
      </c>
      <c r="B17" s="5" t="s">
        <v>39</v>
      </c>
      <c r="C17" s="33">
        <v>42658</v>
      </c>
      <c r="D17" s="47">
        <v>329.66237999999998</v>
      </c>
      <c r="E17" s="47">
        <v>86.48</v>
      </c>
      <c r="F17" s="47">
        <v>60.199999999999996</v>
      </c>
      <c r="G17" s="44">
        <v>216.51950900800003</v>
      </c>
      <c r="H17" s="44">
        <v>47.734337839999988</v>
      </c>
      <c r="I17" s="44">
        <f t="shared" si="0"/>
        <v>264.25384684800002</v>
      </c>
      <c r="J17" s="44">
        <v>9.1706099999999999</v>
      </c>
      <c r="K17" s="44">
        <v>37.975560000000002</v>
      </c>
      <c r="L17" s="43">
        <v>225.72467</v>
      </c>
      <c r="M17" s="43">
        <f t="shared" si="4"/>
        <v>263.70023000000003</v>
      </c>
      <c r="N17" s="45">
        <f t="shared" si="2"/>
        <v>0.99790498093176883</v>
      </c>
      <c r="O17" s="48">
        <v>38.49</v>
      </c>
      <c r="P17" s="48">
        <v>0</v>
      </c>
      <c r="Q17" s="48">
        <f t="shared" si="3"/>
        <v>38.49</v>
      </c>
      <c r="R17" s="48">
        <v>30.109000000000002</v>
      </c>
      <c r="S17" s="46">
        <v>0</v>
      </c>
      <c r="T17" s="46">
        <f>R17+S17</f>
        <v>30.109000000000002</v>
      </c>
    </row>
    <row r="18" spans="1:20" x14ac:dyDescent="0.25">
      <c r="A18" s="72">
        <v>13</v>
      </c>
      <c r="B18" s="5" t="s">
        <v>30</v>
      </c>
      <c r="C18" s="33">
        <v>42383</v>
      </c>
      <c r="D18" s="43">
        <v>611.30999999999995</v>
      </c>
      <c r="E18" s="43">
        <v>76.040000000000006</v>
      </c>
      <c r="F18" s="43">
        <v>49.36</v>
      </c>
      <c r="G18" s="43">
        <v>285.55</v>
      </c>
      <c r="H18" s="43">
        <v>116.38</v>
      </c>
      <c r="I18" s="43">
        <f t="shared" si="0"/>
        <v>401.93</v>
      </c>
      <c r="J18" s="43">
        <v>10.97</v>
      </c>
      <c r="K18" s="43">
        <v>43.91</v>
      </c>
      <c r="L18" s="43">
        <v>358.02</v>
      </c>
      <c r="M18" s="43">
        <f t="shared" si="4"/>
        <v>401.92999999999995</v>
      </c>
      <c r="N18" s="45">
        <f t="shared" si="2"/>
        <v>0.99999999999999989</v>
      </c>
      <c r="O18" s="46">
        <v>0.01</v>
      </c>
      <c r="P18" s="46">
        <v>0.03</v>
      </c>
      <c r="Q18" s="46">
        <f t="shared" si="3"/>
        <v>0.04</v>
      </c>
      <c r="R18" s="46">
        <f>0*12</f>
        <v>0</v>
      </c>
      <c r="S18" s="46"/>
      <c r="T18" s="46"/>
    </row>
    <row r="19" spans="1:20" ht="22.5" x14ac:dyDescent="0.25">
      <c r="A19" s="72">
        <v>14</v>
      </c>
      <c r="B19" s="5" t="s">
        <v>31</v>
      </c>
      <c r="C19" s="33">
        <v>42443</v>
      </c>
      <c r="D19" s="43">
        <v>725.98</v>
      </c>
      <c r="E19" s="43">
        <v>80.099999999999994</v>
      </c>
      <c r="F19" s="43">
        <v>62.61</v>
      </c>
      <c r="G19" s="43">
        <v>420.83</v>
      </c>
      <c r="H19" s="43">
        <v>125.59</v>
      </c>
      <c r="I19" s="43">
        <f t="shared" si="0"/>
        <v>546.41999999999996</v>
      </c>
      <c r="J19" s="44">
        <v>14.319459999999999</v>
      </c>
      <c r="K19" s="44">
        <v>51.170310000000001</v>
      </c>
      <c r="L19" s="44">
        <v>478.43592999999998</v>
      </c>
      <c r="M19" s="44">
        <f t="shared" si="4"/>
        <v>529.60623999999996</v>
      </c>
      <c r="N19" s="45">
        <f t="shared" si="2"/>
        <v>0.96922923758281176</v>
      </c>
      <c r="O19" s="46">
        <v>16.95</v>
      </c>
      <c r="P19" s="46">
        <v>0</v>
      </c>
      <c r="Q19" s="46">
        <f t="shared" si="3"/>
        <v>16.95</v>
      </c>
      <c r="R19" s="46">
        <f>1.3*12</f>
        <v>15.600000000000001</v>
      </c>
      <c r="S19" s="46"/>
      <c r="T19" s="46"/>
    </row>
    <row r="20" spans="1:20" ht="15.75" customHeight="1" x14ac:dyDescent="0.25">
      <c r="A20" s="72">
        <v>15</v>
      </c>
      <c r="B20" s="80" t="s">
        <v>32</v>
      </c>
      <c r="C20" s="33">
        <v>42414</v>
      </c>
      <c r="D20" s="43">
        <v>1123.73</v>
      </c>
      <c r="E20" s="43">
        <v>76.319999999999993</v>
      </c>
      <c r="F20" s="43">
        <v>45.34</v>
      </c>
      <c r="G20" s="43">
        <v>469.72</v>
      </c>
      <c r="H20" s="43">
        <v>230.45</v>
      </c>
      <c r="I20" s="43">
        <f t="shared" si="0"/>
        <v>700.17000000000007</v>
      </c>
      <c r="J20" s="43">
        <v>25.05</v>
      </c>
      <c r="K20" s="43">
        <v>108.01</v>
      </c>
      <c r="L20" s="43">
        <v>592.16</v>
      </c>
      <c r="M20" s="43">
        <f t="shared" si="4"/>
        <v>700.17</v>
      </c>
      <c r="N20" s="45">
        <f t="shared" si="2"/>
        <v>0.99999999999999989</v>
      </c>
      <c r="O20" s="46">
        <v>12.28</v>
      </c>
      <c r="P20" s="46">
        <v>1.0900000000000001</v>
      </c>
      <c r="Q20" s="46">
        <f t="shared" si="3"/>
        <v>13.37</v>
      </c>
      <c r="R20" s="46">
        <f>1.08*12</f>
        <v>12.96</v>
      </c>
      <c r="S20" s="46"/>
      <c r="T20" s="46"/>
    </row>
    <row r="21" spans="1:20" x14ac:dyDescent="0.25">
      <c r="A21" s="72">
        <v>16</v>
      </c>
      <c r="B21" s="5" t="s">
        <v>109</v>
      </c>
      <c r="C21" s="33">
        <v>42476</v>
      </c>
      <c r="D21" s="43">
        <v>27.22</v>
      </c>
      <c r="E21" s="43">
        <v>88.56</v>
      </c>
      <c r="F21" s="43">
        <v>85.75</v>
      </c>
      <c r="G21" s="43">
        <v>17.91</v>
      </c>
      <c r="H21" s="43">
        <v>7.15</v>
      </c>
      <c r="I21" s="43">
        <f t="shared" si="0"/>
        <v>25.060000000000002</v>
      </c>
      <c r="J21" s="44">
        <v>0.62868999999999997</v>
      </c>
      <c r="K21" s="44">
        <v>1.99701</v>
      </c>
      <c r="L21" s="44">
        <v>19.19229</v>
      </c>
      <c r="M21" s="44">
        <f t="shared" si="4"/>
        <v>21.189299999999999</v>
      </c>
      <c r="N21" s="45">
        <f t="shared" si="2"/>
        <v>0.84554269752593769</v>
      </c>
      <c r="O21" s="46"/>
      <c r="P21" s="46"/>
      <c r="Q21" s="46"/>
      <c r="R21" s="46"/>
      <c r="S21" s="46"/>
      <c r="T21" s="46"/>
    </row>
    <row r="22" spans="1:20" x14ac:dyDescent="0.25">
      <c r="A22" s="72">
        <v>17</v>
      </c>
      <c r="B22" s="5" t="s">
        <v>51</v>
      </c>
      <c r="C22" s="33">
        <v>42416</v>
      </c>
      <c r="D22" s="43">
        <v>29.64</v>
      </c>
      <c r="E22" s="43">
        <v>77.790000000000006</v>
      </c>
      <c r="F22" s="43">
        <v>50.87</v>
      </c>
      <c r="G22" s="43">
        <v>18.43</v>
      </c>
      <c r="H22" s="43">
        <v>3.03</v>
      </c>
      <c r="I22" s="43">
        <f t="shared" si="0"/>
        <v>21.46</v>
      </c>
      <c r="J22" s="44">
        <v>0.14943999999999999</v>
      </c>
      <c r="K22" s="44">
        <v>0.84526000000000001</v>
      </c>
      <c r="L22" s="44">
        <v>20.55405</v>
      </c>
      <c r="M22" s="44">
        <f t="shared" si="4"/>
        <v>21.39931</v>
      </c>
      <c r="N22" s="45">
        <f t="shared" si="2"/>
        <v>0.99717194780987883</v>
      </c>
      <c r="O22" s="46">
        <v>0.3</v>
      </c>
      <c r="P22" s="46">
        <v>0</v>
      </c>
      <c r="Q22" s="46">
        <f t="shared" si="3"/>
        <v>0.3</v>
      </c>
      <c r="R22" s="46">
        <f>0*12</f>
        <v>0</v>
      </c>
      <c r="S22" s="46"/>
      <c r="T22" s="46"/>
    </row>
    <row r="23" spans="1:20" x14ac:dyDescent="0.25">
      <c r="A23" s="72">
        <v>18</v>
      </c>
      <c r="B23" s="5" t="s">
        <v>90</v>
      </c>
      <c r="C23" s="33">
        <v>42445</v>
      </c>
      <c r="D23" s="43">
        <v>10.91</v>
      </c>
      <c r="E23" s="43">
        <v>5.29</v>
      </c>
      <c r="F23" s="43">
        <v>5.62</v>
      </c>
      <c r="G23" s="43">
        <v>4.33</v>
      </c>
      <c r="H23" s="43">
        <v>2.73</v>
      </c>
      <c r="I23" s="43">
        <f t="shared" si="0"/>
        <v>7.0600000000000005</v>
      </c>
      <c r="J23" s="44">
        <v>0.25588</v>
      </c>
      <c r="K23" s="44">
        <v>0.81740000000000002</v>
      </c>
      <c r="L23" s="44">
        <v>5.8647499999999999</v>
      </c>
      <c r="M23" s="44">
        <f t="shared" si="4"/>
        <v>6.68215</v>
      </c>
      <c r="N23" s="45">
        <f t="shared" si="2"/>
        <v>0.94648016997167128</v>
      </c>
      <c r="O23" s="46"/>
      <c r="P23" s="46"/>
      <c r="Q23" s="46"/>
      <c r="R23" s="46"/>
      <c r="S23" s="46"/>
      <c r="T23" s="46"/>
    </row>
    <row r="24" spans="1:20" x14ac:dyDescent="0.25">
      <c r="A24" s="72">
        <v>19</v>
      </c>
      <c r="B24" s="5" t="s">
        <v>121</v>
      </c>
      <c r="C24" s="33">
        <v>42537</v>
      </c>
      <c r="D24" s="43">
        <v>19.809999999999999</v>
      </c>
      <c r="E24" s="43">
        <v>79.83</v>
      </c>
      <c r="F24" s="43">
        <v>61.98</v>
      </c>
      <c r="G24" s="43">
        <v>11.23</v>
      </c>
      <c r="H24" s="43">
        <v>3.56</v>
      </c>
      <c r="I24" s="43">
        <f t="shared" si="0"/>
        <v>14.790000000000001</v>
      </c>
      <c r="J24" s="44">
        <v>0.47499999999999998</v>
      </c>
      <c r="K24" s="44">
        <v>2.10765</v>
      </c>
      <c r="L24" s="44">
        <v>11.939220000000001</v>
      </c>
      <c r="M24" s="44">
        <f t="shared" si="4"/>
        <v>14.04687</v>
      </c>
      <c r="N24" s="45">
        <f t="shared" si="2"/>
        <v>0.94975456389452328</v>
      </c>
      <c r="O24" s="46"/>
      <c r="P24" s="46"/>
      <c r="Q24" s="46"/>
      <c r="R24" s="46"/>
      <c r="S24" s="46"/>
      <c r="T24" s="46"/>
    </row>
    <row r="25" spans="1:20" x14ac:dyDescent="0.25">
      <c r="A25" s="72">
        <v>20</v>
      </c>
      <c r="B25" s="5" t="s">
        <v>44</v>
      </c>
      <c r="C25" s="33">
        <v>42689</v>
      </c>
      <c r="D25" s="43">
        <v>419.47</v>
      </c>
      <c r="E25" s="43">
        <v>82.17</v>
      </c>
      <c r="F25" s="43">
        <v>55.77</v>
      </c>
      <c r="G25" s="43">
        <v>287.19</v>
      </c>
      <c r="H25" s="43">
        <v>39.020000000000003</v>
      </c>
      <c r="I25" s="43">
        <f t="shared" si="0"/>
        <v>326.20999999999998</v>
      </c>
      <c r="J25" s="44">
        <v>9.4748699999999992</v>
      </c>
      <c r="K25" s="44">
        <v>34.883220000000001</v>
      </c>
      <c r="L25" s="44">
        <v>284.04122000000001</v>
      </c>
      <c r="M25" s="44">
        <f t="shared" si="4"/>
        <v>318.92444</v>
      </c>
      <c r="N25" s="45">
        <f t="shared" si="2"/>
        <v>0.97766604334631069</v>
      </c>
      <c r="O25" s="46">
        <v>0.41</v>
      </c>
      <c r="P25" s="46">
        <v>7.0000000000000007E-2</v>
      </c>
      <c r="Q25" s="46">
        <f t="shared" si="3"/>
        <v>0.48</v>
      </c>
      <c r="R25" s="46">
        <f>0*12</f>
        <v>0</v>
      </c>
      <c r="S25" s="46"/>
      <c r="T25" s="46"/>
    </row>
    <row r="26" spans="1:20" x14ac:dyDescent="0.25">
      <c r="A26" s="72">
        <v>21</v>
      </c>
      <c r="B26" s="5" t="s">
        <v>33</v>
      </c>
      <c r="C26" s="33">
        <v>42717</v>
      </c>
      <c r="D26" s="43">
        <v>277.04000000000002</v>
      </c>
      <c r="E26" s="43">
        <v>54.79</v>
      </c>
      <c r="F26" s="43">
        <v>44.83</v>
      </c>
      <c r="G26" s="43">
        <v>94.88</v>
      </c>
      <c r="H26" s="43">
        <v>46.57</v>
      </c>
      <c r="I26" s="43">
        <f t="shared" si="0"/>
        <v>141.44999999999999</v>
      </c>
      <c r="J26" s="43">
        <v>1.79</v>
      </c>
      <c r="K26" s="43">
        <v>7.71</v>
      </c>
      <c r="L26" s="43">
        <v>133.74</v>
      </c>
      <c r="M26" s="43">
        <f t="shared" si="4"/>
        <v>141.45000000000002</v>
      </c>
      <c r="N26" s="45">
        <f t="shared" si="2"/>
        <v>1.0000000000000002</v>
      </c>
      <c r="O26" s="48">
        <v>21.09</v>
      </c>
      <c r="P26" s="48">
        <v>0</v>
      </c>
      <c r="Q26" s="48">
        <f t="shared" si="3"/>
        <v>21.09</v>
      </c>
      <c r="R26" s="48">
        <f>1.617*12</f>
        <v>19.404</v>
      </c>
      <c r="S26" s="50"/>
      <c r="T26" s="50"/>
    </row>
    <row r="27" spans="1:20" x14ac:dyDescent="0.25">
      <c r="A27" s="72">
        <v>22</v>
      </c>
      <c r="B27" s="5" t="s">
        <v>34</v>
      </c>
      <c r="C27" s="33">
        <v>42656</v>
      </c>
      <c r="D27" s="43">
        <v>686.21</v>
      </c>
      <c r="E27" s="43">
        <v>69.09</v>
      </c>
      <c r="F27" s="43">
        <v>53</v>
      </c>
      <c r="G27" s="43">
        <v>356.09</v>
      </c>
      <c r="H27" s="43">
        <v>90.53</v>
      </c>
      <c r="I27" s="43">
        <f t="shared" si="0"/>
        <v>446.62</v>
      </c>
      <c r="J27" s="43">
        <v>9.32</v>
      </c>
      <c r="K27" s="43">
        <v>37</v>
      </c>
      <c r="L27" s="43">
        <v>409.62</v>
      </c>
      <c r="M27" s="43">
        <f t="shared" si="4"/>
        <v>446.62</v>
      </c>
      <c r="N27" s="45">
        <f t="shared" si="2"/>
        <v>1</v>
      </c>
      <c r="O27" s="46">
        <v>15.95</v>
      </c>
      <c r="P27" s="46">
        <v>0.99</v>
      </c>
      <c r="Q27" s="46">
        <f t="shared" si="3"/>
        <v>16.939999999999998</v>
      </c>
      <c r="R27" s="46">
        <f>1.3*12</f>
        <v>15.600000000000001</v>
      </c>
      <c r="S27" s="46">
        <f>0.08*12</f>
        <v>0.96</v>
      </c>
      <c r="T27" s="46"/>
    </row>
    <row r="28" spans="1:20" x14ac:dyDescent="0.25">
      <c r="A28" s="72">
        <v>23</v>
      </c>
      <c r="B28" s="5" t="s">
        <v>48</v>
      </c>
      <c r="C28" s="33">
        <v>42385</v>
      </c>
      <c r="D28" s="43">
        <v>6.08</v>
      </c>
      <c r="E28" s="43">
        <v>75.739999999999995</v>
      </c>
      <c r="F28" s="43">
        <v>40.36</v>
      </c>
      <c r="G28" s="43">
        <v>3.45</v>
      </c>
      <c r="H28" s="43">
        <v>0.61</v>
      </c>
      <c r="I28" s="43">
        <f t="shared" si="0"/>
        <v>4.0600000000000005</v>
      </c>
      <c r="J28" s="44">
        <v>0.16500000000000001</v>
      </c>
      <c r="K28" s="44">
        <v>0.54</v>
      </c>
      <c r="L28" s="44">
        <v>3.23</v>
      </c>
      <c r="M28" s="44">
        <f t="shared" si="4"/>
        <v>3.77</v>
      </c>
      <c r="N28" s="45">
        <f t="shared" si="2"/>
        <v>0.92857142857142849</v>
      </c>
      <c r="O28" s="46">
        <v>0.34</v>
      </c>
      <c r="P28" s="46">
        <v>0.24</v>
      </c>
      <c r="Q28" s="46">
        <f t="shared" si="3"/>
        <v>0.58000000000000007</v>
      </c>
      <c r="R28" s="46">
        <f>0.02*12</f>
        <v>0.24</v>
      </c>
      <c r="S28" s="46"/>
      <c r="T28" s="46"/>
    </row>
    <row r="29" spans="1:20" x14ac:dyDescent="0.25">
      <c r="A29" s="72">
        <v>24</v>
      </c>
      <c r="B29" s="5" t="s">
        <v>119</v>
      </c>
      <c r="C29" s="33">
        <v>42658</v>
      </c>
      <c r="D29" s="44">
        <v>352.89</v>
      </c>
      <c r="E29" s="44">
        <v>60.96</v>
      </c>
      <c r="F29" s="44">
        <v>41.14</v>
      </c>
      <c r="G29" s="44">
        <v>143.079216</v>
      </c>
      <c r="H29" s="44">
        <v>48.619252000000003</v>
      </c>
      <c r="I29" s="44">
        <f t="shared" si="0"/>
        <v>191.69846799999999</v>
      </c>
      <c r="J29" s="43">
        <v>5.67</v>
      </c>
      <c r="K29" s="43">
        <v>15.29</v>
      </c>
      <c r="L29" s="43">
        <v>176.33</v>
      </c>
      <c r="M29" s="43">
        <f t="shared" si="4"/>
        <v>191.62</v>
      </c>
      <c r="N29" s="45">
        <f t="shared" si="2"/>
        <v>0.99959066965522136</v>
      </c>
      <c r="O29" s="50">
        <v>17.18</v>
      </c>
      <c r="P29" s="50">
        <v>1.53</v>
      </c>
      <c r="Q29" s="50">
        <f t="shared" si="3"/>
        <v>18.71</v>
      </c>
      <c r="R29" s="50">
        <f>1.54*12</f>
        <v>18.48</v>
      </c>
      <c r="S29" s="50"/>
      <c r="T29" s="50"/>
    </row>
    <row r="30" spans="1:20" x14ac:dyDescent="0.25">
      <c r="A30" s="72">
        <v>25</v>
      </c>
      <c r="B30" s="5" t="s">
        <v>35</v>
      </c>
      <c r="C30" s="33">
        <v>42628</v>
      </c>
      <c r="D30" s="43">
        <v>36.71</v>
      </c>
      <c r="E30" s="44">
        <v>74.75</v>
      </c>
      <c r="F30" s="44">
        <v>49.54</v>
      </c>
      <c r="G30" s="43">
        <v>20.260000000000002</v>
      </c>
      <c r="H30" s="43">
        <v>4.76</v>
      </c>
      <c r="I30" s="43">
        <f t="shared" si="0"/>
        <v>25.020000000000003</v>
      </c>
      <c r="J30" s="44">
        <v>1.1083799999999999</v>
      </c>
      <c r="K30" s="44">
        <v>5.0566000000000004</v>
      </c>
      <c r="L30" s="44">
        <v>19.954519999999999</v>
      </c>
      <c r="M30" s="44">
        <f t="shared" si="4"/>
        <v>25.011119999999998</v>
      </c>
      <c r="N30" s="45">
        <f t="shared" si="2"/>
        <v>0.99964508393285356</v>
      </c>
      <c r="O30" s="50">
        <v>0.26</v>
      </c>
      <c r="P30" s="50">
        <v>0.17</v>
      </c>
      <c r="Q30" s="50">
        <f t="shared" si="3"/>
        <v>0.43000000000000005</v>
      </c>
      <c r="R30" s="50">
        <f>0.02*12</f>
        <v>0.24</v>
      </c>
      <c r="S30" s="46"/>
      <c r="T30" s="46"/>
    </row>
    <row r="31" spans="1:20" ht="22.5" x14ac:dyDescent="0.25">
      <c r="A31" s="72">
        <v>26</v>
      </c>
      <c r="B31" s="5" t="s">
        <v>79</v>
      </c>
      <c r="C31" s="33">
        <v>42385</v>
      </c>
      <c r="D31" s="43">
        <v>1995.81</v>
      </c>
      <c r="E31" s="43">
        <v>79.56</v>
      </c>
      <c r="F31" s="43">
        <v>64.430000000000007</v>
      </c>
      <c r="G31" s="43">
        <v>1234.0899999999999</v>
      </c>
      <c r="H31" s="43">
        <v>286.52</v>
      </c>
      <c r="I31" s="43">
        <f t="shared" si="0"/>
        <v>1520.61</v>
      </c>
      <c r="J31" s="44">
        <v>40.945</v>
      </c>
      <c r="K31" s="44">
        <v>164.50407999999999</v>
      </c>
      <c r="L31" s="44">
        <v>1270.5441499999999</v>
      </c>
      <c r="M31" s="44">
        <f t="shared" si="4"/>
        <v>1435.0482299999999</v>
      </c>
      <c r="N31" s="45">
        <f t="shared" si="2"/>
        <v>0.94373194310178155</v>
      </c>
      <c r="O31" s="48">
        <v>96.14</v>
      </c>
      <c r="P31" s="48">
        <v>0</v>
      </c>
      <c r="Q31" s="48">
        <f t="shared" si="3"/>
        <v>96.14</v>
      </c>
      <c r="R31" s="48">
        <f>2.14*12</f>
        <v>25.68</v>
      </c>
      <c r="S31" s="50"/>
      <c r="T31" s="50"/>
    </row>
    <row r="32" spans="1:20" x14ac:dyDescent="0.25">
      <c r="A32" s="72">
        <v>27</v>
      </c>
      <c r="B32" s="80" t="s">
        <v>38</v>
      </c>
      <c r="C32" s="33">
        <v>42658</v>
      </c>
      <c r="D32" s="43">
        <v>101.17</v>
      </c>
      <c r="E32" s="44">
        <v>65.260000000000005</v>
      </c>
      <c r="F32" s="43">
        <v>52.05</v>
      </c>
      <c r="G32" s="43">
        <v>45.85</v>
      </c>
      <c r="H32" s="43">
        <v>16.09</v>
      </c>
      <c r="I32" s="43">
        <f t="shared" si="0"/>
        <v>61.94</v>
      </c>
      <c r="J32" s="43">
        <v>1.84</v>
      </c>
      <c r="K32" s="43">
        <v>7.92</v>
      </c>
      <c r="L32" s="43">
        <v>54.02</v>
      </c>
      <c r="M32" s="43">
        <f t="shared" si="4"/>
        <v>61.940000000000005</v>
      </c>
      <c r="N32" s="45">
        <f t="shared" si="2"/>
        <v>1.0000000000000002</v>
      </c>
      <c r="O32" s="48"/>
      <c r="P32" s="48"/>
      <c r="Q32" s="48"/>
      <c r="R32" s="48">
        <v>0.03</v>
      </c>
      <c r="S32" s="48">
        <v>0.105</v>
      </c>
      <c r="T32" s="50"/>
    </row>
    <row r="33" spans="1:20" ht="18" customHeight="1" x14ac:dyDescent="0.25">
      <c r="A33" s="72">
        <v>28</v>
      </c>
      <c r="B33" s="5" t="s">
        <v>64</v>
      </c>
      <c r="C33" s="33">
        <v>42536</v>
      </c>
      <c r="D33" s="43">
        <v>913.48</v>
      </c>
      <c r="E33" s="43">
        <v>74.47</v>
      </c>
      <c r="F33" s="43">
        <v>47.55</v>
      </c>
      <c r="G33" s="43">
        <v>463.31</v>
      </c>
      <c r="H33" s="43">
        <v>138.53</v>
      </c>
      <c r="I33" s="43">
        <f t="shared" si="0"/>
        <v>601.84</v>
      </c>
      <c r="J33" s="44">
        <v>15.68163</v>
      </c>
      <c r="K33" s="44">
        <v>51.213880000000003</v>
      </c>
      <c r="L33" s="44">
        <v>531.61069999999995</v>
      </c>
      <c r="M33" s="44">
        <f>K33+L33</f>
        <v>582.82457999999997</v>
      </c>
      <c r="N33" s="45">
        <f t="shared" si="2"/>
        <v>0.96840452611989891</v>
      </c>
      <c r="O33" s="50"/>
      <c r="P33" s="50"/>
      <c r="Q33" s="50"/>
      <c r="R33" s="50">
        <v>30.64</v>
      </c>
      <c r="S33" s="50">
        <v>3.8660000000000001</v>
      </c>
      <c r="T33" s="50"/>
    </row>
    <row r="34" spans="1:20" x14ac:dyDescent="0.25">
      <c r="A34" s="72">
        <v>29</v>
      </c>
      <c r="B34" s="5" t="s">
        <v>50</v>
      </c>
      <c r="C34" s="33">
        <v>42445</v>
      </c>
      <c r="D34" s="43">
        <v>3.8</v>
      </c>
      <c r="E34" s="43">
        <v>29.94</v>
      </c>
      <c r="F34" s="43">
        <v>1.7</v>
      </c>
      <c r="G34" s="43">
        <v>0.61</v>
      </c>
      <c r="H34" s="43">
        <v>0.02</v>
      </c>
      <c r="I34" s="43">
        <f t="shared" si="0"/>
        <v>0.63</v>
      </c>
      <c r="J34" s="44">
        <v>4.1430000000000002E-2</v>
      </c>
      <c r="K34" s="44">
        <v>0.16714000000000001</v>
      </c>
      <c r="L34" s="44">
        <v>0.37537999999999999</v>
      </c>
      <c r="M34" s="44">
        <v>0.55000000000000004</v>
      </c>
      <c r="N34" s="45">
        <f t="shared" si="2"/>
        <v>0.87301587301587313</v>
      </c>
      <c r="O34" s="50"/>
      <c r="P34" s="50"/>
      <c r="Q34" s="50"/>
      <c r="R34" s="50"/>
      <c r="S34" s="50"/>
      <c r="T34" s="50"/>
    </row>
    <row r="35" spans="1:20" ht="22.5" x14ac:dyDescent="0.25">
      <c r="A35" s="72">
        <v>30</v>
      </c>
      <c r="B35" s="5" t="s">
        <v>43</v>
      </c>
      <c r="C35" s="33">
        <v>42689</v>
      </c>
      <c r="D35" s="43">
        <v>2.4300000000000002</v>
      </c>
      <c r="E35" s="43">
        <v>26.66</v>
      </c>
      <c r="F35" s="43">
        <v>56.47</v>
      </c>
      <c r="G35" s="43">
        <v>0.16</v>
      </c>
      <c r="H35" s="43">
        <v>1.03</v>
      </c>
      <c r="I35" s="43">
        <f t="shared" si="0"/>
        <v>1.19</v>
      </c>
      <c r="J35" s="44">
        <v>1.116E-2</v>
      </c>
      <c r="K35" s="44">
        <v>5.0410000000000003E-2</v>
      </c>
      <c r="L35" s="44">
        <v>1.0261100000000001</v>
      </c>
      <c r="M35" s="44">
        <f>K35+L35</f>
        <v>1.0765200000000001</v>
      </c>
      <c r="N35" s="45">
        <f t="shared" si="2"/>
        <v>0.90463865546218503</v>
      </c>
      <c r="O35" s="50"/>
      <c r="P35" s="50"/>
      <c r="Q35" s="50"/>
      <c r="R35" s="50"/>
      <c r="S35" s="50"/>
      <c r="T35" s="50"/>
    </row>
    <row r="36" spans="1:20" ht="16.5" x14ac:dyDescent="0.25">
      <c r="A36" s="72">
        <v>31</v>
      </c>
      <c r="B36" s="62" t="s">
        <v>84</v>
      </c>
      <c r="C36" s="76">
        <v>42596</v>
      </c>
      <c r="D36" s="43">
        <v>3.43</v>
      </c>
      <c r="E36" s="43">
        <v>1.83</v>
      </c>
      <c r="F36" s="43">
        <v>1.6</v>
      </c>
      <c r="G36" s="43">
        <v>1.54</v>
      </c>
      <c r="H36" s="43">
        <v>0.82</v>
      </c>
      <c r="I36" s="43">
        <f t="shared" si="0"/>
        <v>2.36</v>
      </c>
      <c r="J36" s="44">
        <v>3.2840000000000001E-2</v>
      </c>
      <c r="K36" s="44">
        <v>0.19364000000000001</v>
      </c>
      <c r="L36" s="44">
        <v>1.9918499999999999</v>
      </c>
      <c r="M36" s="44">
        <f>K36+L36</f>
        <v>2.1854899999999997</v>
      </c>
      <c r="N36" s="45">
        <f t="shared" si="2"/>
        <v>0.92605508474576259</v>
      </c>
      <c r="O36" s="50"/>
      <c r="P36" s="50"/>
      <c r="Q36" s="50"/>
      <c r="R36" s="50"/>
      <c r="S36" s="50"/>
      <c r="T36" s="50"/>
    </row>
    <row r="37" spans="1:20" ht="22.5" x14ac:dyDescent="0.25">
      <c r="A37" s="72">
        <v>32</v>
      </c>
      <c r="B37" s="5" t="s">
        <v>37</v>
      </c>
      <c r="C37" s="33">
        <v>42445</v>
      </c>
      <c r="D37" s="43">
        <v>0.64</v>
      </c>
      <c r="E37" s="44">
        <v>35.299999999999997</v>
      </c>
      <c r="F37" s="43">
        <v>33.56</v>
      </c>
      <c r="G37" s="43">
        <v>0.05</v>
      </c>
      <c r="H37" s="43">
        <v>0.17</v>
      </c>
      <c r="I37" s="43">
        <f t="shared" si="0"/>
        <v>0.22000000000000003</v>
      </c>
      <c r="J37" s="43">
        <v>0.01</v>
      </c>
      <c r="K37" s="43">
        <v>0.04</v>
      </c>
      <c r="L37" s="43">
        <v>0.18</v>
      </c>
      <c r="M37" s="43">
        <f>K37+L37</f>
        <v>0.22</v>
      </c>
      <c r="N37" s="45">
        <f t="shared" si="2"/>
        <v>0.99999999999999989</v>
      </c>
      <c r="O37" s="50"/>
      <c r="P37" s="50"/>
      <c r="Q37" s="50"/>
      <c r="R37" s="50"/>
      <c r="S37" s="50"/>
      <c r="T37" s="50"/>
    </row>
    <row r="38" spans="1:20" x14ac:dyDescent="0.25">
      <c r="A38" s="72">
        <v>33</v>
      </c>
      <c r="B38" s="5" t="s">
        <v>41</v>
      </c>
      <c r="C38" s="33">
        <v>42414</v>
      </c>
      <c r="D38" s="43">
        <v>10.55</v>
      </c>
      <c r="E38" s="43">
        <v>38.54</v>
      </c>
      <c r="F38" s="43">
        <v>47.26</v>
      </c>
      <c r="G38" s="43">
        <v>0.11</v>
      </c>
      <c r="H38" s="43">
        <v>4.8499999999999996</v>
      </c>
      <c r="I38" s="43">
        <f t="shared" si="0"/>
        <v>4.96</v>
      </c>
      <c r="J38" s="44">
        <v>1.1100000000000001E-3</v>
      </c>
      <c r="K38" s="44">
        <v>5.3200000000000001E-3</v>
      </c>
      <c r="L38" s="44">
        <v>2.4526400000000002</v>
      </c>
      <c r="M38" s="44">
        <f>K38+L38</f>
        <v>2.4579600000000004</v>
      </c>
      <c r="N38" s="45">
        <f t="shared" si="2"/>
        <v>0.49555645161290329</v>
      </c>
      <c r="O38" s="50"/>
      <c r="P38" s="50"/>
      <c r="Q38" s="50"/>
      <c r="R38" s="50"/>
      <c r="S38" s="50"/>
      <c r="T38" s="50"/>
    </row>
    <row r="39" spans="1:20" x14ac:dyDescent="0.25">
      <c r="A39" s="72">
        <v>34</v>
      </c>
      <c r="B39" s="5" t="s">
        <v>42</v>
      </c>
      <c r="C39" s="33">
        <v>42628</v>
      </c>
      <c r="D39" s="43">
        <v>12.44</v>
      </c>
      <c r="E39" s="43">
        <v>59.68</v>
      </c>
      <c r="F39" s="43">
        <v>46.94</v>
      </c>
      <c r="G39" s="43">
        <v>2.35</v>
      </c>
      <c r="H39" s="43">
        <v>3.99</v>
      </c>
      <c r="I39" s="43">
        <f t="shared" si="0"/>
        <v>6.34</v>
      </c>
      <c r="J39" s="44">
        <v>0.25369000000000003</v>
      </c>
      <c r="K39" s="44">
        <v>0.90864</v>
      </c>
      <c r="L39" s="44">
        <v>5.24939</v>
      </c>
      <c r="M39" s="44">
        <f>K39+L39</f>
        <v>6.1580300000000001</v>
      </c>
      <c r="N39" s="45">
        <f t="shared" si="2"/>
        <v>0.97129810725552057</v>
      </c>
      <c r="O39" s="50"/>
      <c r="P39" s="50"/>
      <c r="Q39" s="50"/>
      <c r="R39" s="50"/>
      <c r="S39" s="50"/>
      <c r="T39" s="50"/>
    </row>
    <row r="40" spans="1:20" x14ac:dyDescent="0.25">
      <c r="A40" s="61"/>
      <c r="B40" s="43" t="s">
        <v>52</v>
      </c>
      <c r="C40" s="43"/>
      <c r="D40" s="44">
        <f>SUM(D6:D39)</f>
        <v>11046.692379999999</v>
      </c>
      <c r="E40" s="43"/>
      <c r="F40" s="43"/>
      <c r="G40" s="44">
        <f>SUM(G6:G39)</f>
        <v>5924.8387250080004</v>
      </c>
      <c r="H40" s="44">
        <f t="shared" ref="H40:M40" si="5">SUM(H6:H39)</f>
        <v>1690.6035898399996</v>
      </c>
      <c r="I40" s="44">
        <f t="shared" si="5"/>
        <v>7615.442314848</v>
      </c>
      <c r="J40" s="44">
        <f t="shared" si="5"/>
        <v>211.90381999999997</v>
      </c>
      <c r="K40" s="44">
        <f t="shared" si="5"/>
        <v>840.80900999999994</v>
      </c>
      <c r="L40" s="44">
        <f t="shared" si="5"/>
        <v>6588.5513400000018</v>
      </c>
      <c r="M40" s="71">
        <f t="shared" si="5"/>
        <v>7429.3678299999974</v>
      </c>
      <c r="N40" s="46"/>
      <c r="O40" s="46">
        <f>SUM(O6:O31)</f>
        <v>353.59999999999997</v>
      </c>
      <c r="P40" s="46">
        <f>SUM(P15:P31)</f>
        <v>5.19</v>
      </c>
      <c r="Q40" s="46">
        <f t="shared" si="3"/>
        <v>358.78999999999996</v>
      </c>
      <c r="R40" s="46">
        <f>SUM(R6:R31)</f>
        <v>274.39299999999997</v>
      </c>
      <c r="S40" s="46"/>
      <c r="T40" s="46"/>
    </row>
    <row r="41" spans="1:20" x14ac:dyDescent="0.25">
      <c r="A41" s="269" t="s">
        <v>123</v>
      </c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</row>
  </sheetData>
  <mergeCells count="25">
    <mergeCell ref="A41:T41"/>
    <mergeCell ref="N4:N5"/>
    <mergeCell ref="O4:O5"/>
    <mergeCell ref="P4:P5"/>
    <mergeCell ref="Q4:Q5"/>
    <mergeCell ref="R4:R5"/>
    <mergeCell ref="S4:S5"/>
    <mergeCell ref="F4:F5"/>
    <mergeCell ref="G4:G5"/>
    <mergeCell ref="H4:H5"/>
    <mergeCell ref="I4:I5"/>
    <mergeCell ref="J4:K4"/>
    <mergeCell ref="M4:M5"/>
    <mergeCell ref="A1:T1"/>
    <mergeCell ref="A2:A5"/>
    <mergeCell ref="B2:B5"/>
    <mergeCell ref="D2:D5"/>
    <mergeCell ref="E2:F3"/>
    <mergeCell ref="G2:I3"/>
    <mergeCell ref="J2:N3"/>
    <mergeCell ref="O2:Q3"/>
    <mergeCell ref="R2:T3"/>
    <mergeCell ref="E4:E5"/>
    <mergeCell ref="C2:C5"/>
    <mergeCell ref="T4:T5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16" workbookViewId="0">
      <selection activeCell="J30" sqref="J30:M40"/>
    </sheetView>
  </sheetViews>
  <sheetFormatPr defaultRowHeight="15" x14ac:dyDescent="0.25"/>
  <cols>
    <col min="1" max="1" width="3.5703125" customWidth="1"/>
    <col min="2" max="2" width="8.140625" customWidth="1"/>
    <col min="3" max="3" width="5.85546875" customWidth="1"/>
    <col min="4" max="4" width="7.42578125" customWidth="1"/>
    <col min="5" max="5" width="6.140625" customWidth="1"/>
    <col min="6" max="6" width="5.85546875" customWidth="1"/>
    <col min="7" max="7" width="6.7109375" customWidth="1"/>
    <col min="8" max="8" width="7.28515625" customWidth="1"/>
    <col min="9" max="9" width="6.28515625" customWidth="1"/>
    <col min="10" max="10" width="5.7109375" customWidth="1"/>
    <col min="11" max="11" width="5.5703125" customWidth="1"/>
    <col min="12" max="12" width="6.28515625" customWidth="1"/>
    <col min="13" max="13" width="7.140625" customWidth="1"/>
    <col min="14" max="14" width="6.7109375" customWidth="1"/>
    <col min="15" max="15" width="5.42578125" hidden="1" customWidth="1"/>
    <col min="16" max="20" width="0" hidden="1" customWidth="1"/>
  </cols>
  <sheetData>
    <row r="1" spans="1:20" ht="22.5" customHeight="1" x14ac:dyDescent="0.25">
      <c r="A1" s="227" t="s">
        <v>130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0" x14ac:dyDescent="0.25">
      <c r="A2" s="228" t="s">
        <v>65</v>
      </c>
      <c r="B2" s="230" t="s">
        <v>1</v>
      </c>
      <c r="C2" s="233" t="s">
        <v>125</v>
      </c>
      <c r="D2" s="233" t="s">
        <v>115</v>
      </c>
      <c r="E2" s="273" t="s">
        <v>126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  <c r="O2" s="226" t="s">
        <v>6</v>
      </c>
      <c r="P2" s="226"/>
      <c r="Q2" s="226"/>
      <c r="R2" s="226" t="s">
        <v>7</v>
      </c>
      <c r="S2" s="226"/>
      <c r="T2" s="226"/>
    </row>
    <row r="3" spans="1:20" ht="11.25" customHeight="1" x14ac:dyDescent="0.25">
      <c r="A3" s="229"/>
      <c r="B3" s="231"/>
      <c r="C3" s="234"/>
      <c r="D3" s="234"/>
      <c r="E3" s="236"/>
      <c r="F3" s="236"/>
      <c r="G3" s="229"/>
      <c r="H3" s="229"/>
      <c r="I3" s="229"/>
      <c r="J3" s="229"/>
      <c r="K3" s="229"/>
      <c r="L3" s="229"/>
      <c r="M3" s="229"/>
      <c r="N3" s="229"/>
      <c r="O3" s="226"/>
      <c r="P3" s="226"/>
      <c r="Q3" s="226"/>
      <c r="R3" s="226"/>
      <c r="S3" s="226"/>
      <c r="T3" s="226"/>
    </row>
    <row r="4" spans="1:20" x14ac:dyDescent="0.25">
      <c r="A4" s="229"/>
      <c r="B4" s="231"/>
      <c r="C4" s="234"/>
      <c r="D4" s="234"/>
      <c r="E4" s="228" t="s">
        <v>117</v>
      </c>
      <c r="F4" s="229" t="s">
        <v>118</v>
      </c>
      <c r="G4" s="229" t="s">
        <v>10</v>
      </c>
      <c r="H4" s="229" t="s">
        <v>11</v>
      </c>
      <c r="I4" s="229" t="s">
        <v>12</v>
      </c>
      <c r="J4" s="237" t="s">
        <v>62</v>
      </c>
      <c r="K4" s="238"/>
      <c r="L4" s="78" t="s">
        <v>113</v>
      </c>
      <c r="M4" s="228" t="s">
        <v>81</v>
      </c>
      <c r="N4" s="225" t="s">
        <v>16</v>
      </c>
      <c r="O4" s="241" t="s">
        <v>17</v>
      </c>
      <c r="P4" s="241" t="s">
        <v>18</v>
      </c>
      <c r="Q4" s="241" t="s">
        <v>19</v>
      </c>
      <c r="R4" s="241" t="s">
        <v>17</v>
      </c>
      <c r="S4" s="241" t="s">
        <v>18</v>
      </c>
      <c r="T4" s="241" t="s">
        <v>19</v>
      </c>
    </row>
    <row r="5" spans="1:20" ht="33.75" x14ac:dyDescent="0.25">
      <c r="A5" s="229"/>
      <c r="B5" s="232"/>
      <c r="C5" s="235"/>
      <c r="D5" s="235"/>
      <c r="E5" s="229"/>
      <c r="F5" s="229"/>
      <c r="G5" s="229"/>
      <c r="H5" s="229"/>
      <c r="I5" s="229"/>
      <c r="J5" s="78" t="s">
        <v>111</v>
      </c>
      <c r="K5" s="78" t="s">
        <v>112</v>
      </c>
      <c r="L5" s="77" t="s">
        <v>114</v>
      </c>
      <c r="M5" s="229"/>
      <c r="N5" s="226"/>
      <c r="O5" s="242"/>
      <c r="P5" s="242"/>
      <c r="Q5" s="242"/>
      <c r="R5" s="242"/>
      <c r="S5" s="242"/>
      <c r="T5" s="242"/>
    </row>
    <row r="6" spans="1:20" ht="22.5" x14ac:dyDescent="0.25">
      <c r="A6" s="79">
        <v>1</v>
      </c>
      <c r="B6" s="5" t="s">
        <v>47</v>
      </c>
      <c r="C6" s="33">
        <v>42719</v>
      </c>
      <c r="D6" s="43">
        <v>493.77</v>
      </c>
      <c r="E6" s="43">
        <v>60.96</v>
      </c>
      <c r="F6" s="43">
        <v>41.14</v>
      </c>
      <c r="G6" s="43">
        <v>200.2</v>
      </c>
      <c r="H6" s="43">
        <v>68.03</v>
      </c>
      <c r="I6" s="43">
        <f t="shared" ref="I6:I40" si="0">G6+H6</f>
        <v>268.23</v>
      </c>
      <c r="J6" s="44">
        <v>9.08</v>
      </c>
      <c r="K6" s="44">
        <v>23.51</v>
      </c>
      <c r="L6" s="44">
        <v>244.7</v>
      </c>
      <c r="M6" s="44">
        <f t="shared" ref="M6:M13" si="1">K6+L6</f>
        <v>268.20999999999998</v>
      </c>
      <c r="N6" s="45">
        <f t="shared" ref="N6:N40" si="2">M6/I6</f>
        <v>0.99992543712485538</v>
      </c>
      <c r="O6" s="46">
        <v>12.9</v>
      </c>
      <c r="P6" s="46">
        <v>0</v>
      </c>
      <c r="Q6" s="46">
        <f t="shared" ref="Q6:Q41" si="3">P6+O6</f>
        <v>12.9</v>
      </c>
      <c r="R6" s="46">
        <f>1.15*12</f>
        <v>13.799999999999999</v>
      </c>
      <c r="S6" s="46"/>
      <c r="T6" s="46"/>
    </row>
    <row r="7" spans="1:20" ht="22.5" x14ac:dyDescent="0.25">
      <c r="A7" s="79">
        <v>2</v>
      </c>
      <c r="B7" s="5" t="s">
        <v>105</v>
      </c>
      <c r="C7" s="33">
        <v>42476</v>
      </c>
      <c r="D7" s="43">
        <v>13.83</v>
      </c>
      <c r="E7" s="43">
        <v>66.31</v>
      </c>
      <c r="F7" s="43">
        <v>51.55</v>
      </c>
      <c r="G7" s="43">
        <v>7.09</v>
      </c>
      <c r="H7" s="43">
        <v>1.62</v>
      </c>
      <c r="I7" s="43">
        <f t="shared" si="0"/>
        <v>8.7100000000000009</v>
      </c>
      <c r="J7" s="44">
        <v>0.37</v>
      </c>
      <c r="K7" s="44">
        <v>1.4731000000000001</v>
      </c>
      <c r="L7" s="44">
        <v>6.7381099999999998</v>
      </c>
      <c r="M7" s="44">
        <f t="shared" si="1"/>
        <v>8.2112099999999995</v>
      </c>
      <c r="N7" s="45">
        <f t="shared" si="2"/>
        <v>0.94273363949483335</v>
      </c>
      <c r="O7" s="46"/>
      <c r="P7" s="46"/>
      <c r="Q7" s="46"/>
      <c r="R7" s="46"/>
      <c r="S7" s="46"/>
      <c r="T7" s="46"/>
    </row>
    <row r="8" spans="1:20" x14ac:dyDescent="0.25">
      <c r="A8" s="79">
        <v>3</v>
      </c>
      <c r="B8" s="5" t="s">
        <v>45</v>
      </c>
      <c r="C8" s="33">
        <v>42719</v>
      </c>
      <c r="D8" s="43">
        <v>311.69</v>
      </c>
      <c r="E8" s="43">
        <v>84.17</v>
      </c>
      <c r="F8" s="43">
        <v>60.35</v>
      </c>
      <c r="G8" s="43">
        <v>225.41</v>
      </c>
      <c r="H8" s="43">
        <v>26.49</v>
      </c>
      <c r="I8" s="44">
        <f t="shared" si="0"/>
        <v>251.9</v>
      </c>
      <c r="J8" s="44">
        <v>7.0102500000000001</v>
      </c>
      <c r="K8" s="44">
        <v>29.686540000000001</v>
      </c>
      <c r="L8" s="44">
        <v>223.16730000000001</v>
      </c>
      <c r="M8" s="44">
        <f t="shared" si="1"/>
        <v>252.85384000000002</v>
      </c>
      <c r="N8" s="45">
        <f t="shared" si="2"/>
        <v>1.0037865819769751</v>
      </c>
      <c r="O8" s="46">
        <v>4.55</v>
      </c>
      <c r="P8" s="46">
        <v>1.17</v>
      </c>
      <c r="Q8" s="46">
        <f t="shared" si="3"/>
        <v>5.72</v>
      </c>
      <c r="R8" s="46">
        <f>0.37*12</f>
        <v>4.4399999999999995</v>
      </c>
      <c r="S8" s="46"/>
      <c r="T8" s="46"/>
    </row>
    <row r="9" spans="1:20" x14ac:dyDescent="0.25">
      <c r="A9" s="79">
        <v>4</v>
      </c>
      <c r="B9" s="5" t="s">
        <v>25</v>
      </c>
      <c r="C9" s="33">
        <v>42443</v>
      </c>
      <c r="D9" s="43">
        <v>1038.05</v>
      </c>
      <c r="E9" s="43">
        <v>85.12</v>
      </c>
      <c r="F9" s="43">
        <v>74.53</v>
      </c>
      <c r="G9" s="43">
        <v>783.74</v>
      </c>
      <c r="H9" s="43">
        <v>87.42</v>
      </c>
      <c r="I9" s="43">
        <f t="shared" si="0"/>
        <v>871.16</v>
      </c>
      <c r="J9" s="43">
        <v>25.01</v>
      </c>
      <c r="K9" s="43">
        <v>116.55</v>
      </c>
      <c r="L9" s="43">
        <f>644.08+73.78+22.71</f>
        <v>740.57</v>
      </c>
      <c r="M9" s="43">
        <f t="shared" si="1"/>
        <v>857.12</v>
      </c>
      <c r="N9" s="45">
        <f t="shared" si="2"/>
        <v>0.98388355755544332</v>
      </c>
      <c r="O9" s="46">
        <v>7.95</v>
      </c>
      <c r="P9" s="46">
        <v>0</v>
      </c>
      <c r="Q9" s="46">
        <f t="shared" si="3"/>
        <v>7.95</v>
      </c>
      <c r="R9" s="46">
        <f>0.66*12</f>
        <v>7.92</v>
      </c>
      <c r="S9" s="46"/>
      <c r="T9" s="46"/>
    </row>
    <row r="10" spans="1:20" x14ac:dyDescent="0.25">
      <c r="A10" s="79">
        <v>5</v>
      </c>
      <c r="B10" s="62" t="s">
        <v>26</v>
      </c>
      <c r="C10" s="33">
        <v>42383</v>
      </c>
      <c r="D10" s="43">
        <v>255.4</v>
      </c>
      <c r="E10" s="43">
        <v>84.25</v>
      </c>
      <c r="F10" s="43">
        <v>59.98</v>
      </c>
      <c r="G10" s="43">
        <v>165.16</v>
      </c>
      <c r="H10" s="43">
        <v>35.61</v>
      </c>
      <c r="I10" s="43">
        <f t="shared" si="0"/>
        <v>200.76999999999998</v>
      </c>
      <c r="J10" s="43">
        <v>7.19</v>
      </c>
      <c r="K10" s="43">
        <v>20.420000000000002</v>
      </c>
      <c r="L10" s="43">
        <v>180.35</v>
      </c>
      <c r="M10" s="43">
        <f t="shared" si="1"/>
        <v>200.76999999999998</v>
      </c>
      <c r="N10" s="45">
        <f t="shared" si="2"/>
        <v>1</v>
      </c>
      <c r="O10" s="46">
        <v>25.55</v>
      </c>
      <c r="P10" s="46">
        <v>0</v>
      </c>
      <c r="Q10" s="46">
        <f t="shared" si="3"/>
        <v>25.55</v>
      </c>
      <c r="R10" s="46">
        <f>2.17*12</f>
        <v>26.04</v>
      </c>
      <c r="S10" s="46"/>
      <c r="T10" s="46"/>
    </row>
    <row r="11" spans="1:20" x14ac:dyDescent="0.25">
      <c r="A11" s="79">
        <v>6</v>
      </c>
      <c r="B11" s="5" t="s">
        <v>27</v>
      </c>
      <c r="C11" s="33">
        <v>42656</v>
      </c>
      <c r="D11" s="43">
        <v>167.53</v>
      </c>
      <c r="E11" s="43">
        <v>37.69</v>
      </c>
      <c r="F11" s="43">
        <v>43.59</v>
      </c>
      <c r="G11" s="43">
        <v>1.58</v>
      </c>
      <c r="H11" s="43">
        <v>71.2</v>
      </c>
      <c r="I11" s="43">
        <f t="shared" si="0"/>
        <v>72.78</v>
      </c>
      <c r="J11" s="44">
        <v>0.75946999999999998</v>
      </c>
      <c r="K11" s="44">
        <v>2.9040300000000001</v>
      </c>
      <c r="L11" s="44">
        <v>69.829210000000003</v>
      </c>
      <c r="M11" s="44">
        <f t="shared" si="1"/>
        <v>72.733240000000009</v>
      </c>
      <c r="N11" s="45">
        <f t="shared" si="2"/>
        <v>0.99935751580104437</v>
      </c>
      <c r="O11" s="46">
        <v>45.01</v>
      </c>
      <c r="P11" s="46">
        <v>0</v>
      </c>
      <c r="Q11" s="46">
        <f t="shared" si="3"/>
        <v>45.01</v>
      </c>
      <c r="R11" s="46">
        <f>3.83*12</f>
        <v>45.96</v>
      </c>
      <c r="S11" s="46"/>
      <c r="T11" s="46"/>
    </row>
    <row r="12" spans="1:20" x14ac:dyDescent="0.25">
      <c r="A12" s="79">
        <v>7</v>
      </c>
      <c r="B12" s="5" t="s">
        <v>46</v>
      </c>
      <c r="C12" s="33">
        <v>42719</v>
      </c>
      <c r="D12" s="43">
        <v>14.58</v>
      </c>
      <c r="E12" s="43">
        <v>42.24</v>
      </c>
      <c r="F12" s="43">
        <v>33.020000000000003</v>
      </c>
      <c r="G12" s="43">
        <v>2.33</v>
      </c>
      <c r="H12" s="43">
        <v>2.99</v>
      </c>
      <c r="I12" s="43">
        <f t="shared" si="0"/>
        <v>5.32</v>
      </c>
      <c r="J12" s="44">
        <v>0.12720000000000001</v>
      </c>
      <c r="K12" s="44">
        <v>0.49708000000000002</v>
      </c>
      <c r="L12" s="44">
        <v>4.8228600000000004</v>
      </c>
      <c r="M12" s="44">
        <f t="shared" si="1"/>
        <v>5.3199400000000008</v>
      </c>
      <c r="N12" s="45">
        <f t="shared" si="2"/>
        <v>0.99998872180451137</v>
      </c>
      <c r="O12" s="46">
        <v>8.6999999999999993</v>
      </c>
      <c r="P12" s="46">
        <v>0</v>
      </c>
      <c r="Q12" s="46">
        <f t="shared" si="3"/>
        <v>8.6999999999999993</v>
      </c>
      <c r="R12" s="46">
        <f>0.72*12</f>
        <v>8.64</v>
      </c>
      <c r="S12" s="46"/>
      <c r="T12" s="46"/>
    </row>
    <row r="13" spans="1:20" x14ac:dyDescent="0.25">
      <c r="A13" s="79">
        <v>8</v>
      </c>
      <c r="B13" s="5" t="s">
        <v>99</v>
      </c>
      <c r="C13" s="33">
        <v>42476</v>
      </c>
      <c r="D13" s="43">
        <v>603.84</v>
      </c>
      <c r="E13" s="43">
        <v>74.64</v>
      </c>
      <c r="F13" s="43">
        <v>48.25</v>
      </c>
      <c r="G13" s="43">
        <v>258.77999999999997</v>
      </c>
      <c r="H13" s="43">
        <v>124.06</v>
      </c>
      <c r="I13" s="43">
        <f t="shared" si="0"/>
        <v>382.84</v>
      </c>
      <c r="J13" s="44">
        <v>8.0213199999999993</v>
      </c>
      <c r="K13" s="44">
        <v>42.34252</v>
      </c>
      <c r="L13" s="44">
        <v>315.46361000000002</v>
      </c>
      <c r="M13" s="44">
        <f t="shared" si="1"/>
        <v>357.80613</v>
      </c>
      <c r="N13" s="45">
        <f t="shared" si="2"/>
        <v>0.93461009821335284</v>
      </c>
      <c r="O13" s="46"/>
      <c r="P13" s="46"/>
      <c r="Q13" s="46"/>
      <c r="R13" s="46"/>
      <c r="S13" s="46"/>
      <c r="T13" s="46"/>
    </row>
    <row r="14" spans="1:20" x14ac:dyDescent="0.25">
      <c r="A14" s="79">
        <v>9</v>
      </c>
      <c r="B14" s="5" t="s">
        <v>28</v>
      </c>
      <c r="C14" s="33">
        <v>42626</v>
      </c>
      <c r="D14" s="43">
        <v>253.53</v>
      </c>
      <c r="E14" s="43">
        <v>54.61</v>
      </c>
      <c r="F14" s="43">
        <v>41.05</v>
      </c>
      <c r="G14" s="43">
        <v>90.28</v>
      </c>
      <c r="H14" s="43">
        <v>36.21</v>
      </c>
      <c r="I14" s="43">
        <f t="shared" si="0"/>
        <v>126.49000000000001</v>
      </c>
      <c r="J14" s="43">
        <v>2.68</v>
      </c>
      <c r="K14" s="43">
        <v>11.35</v>
      </c>
      <c r="L14" s="43">
        <v>115.14</v>
      </c>
      <c r="M14" s="43">
        <v>126.49</v>
      </c>
      <c r="N14" s="45">
        <f t="shared" si="2"/>
        <v>0.99999999999999989</v>
      </c>
      <c r="O14" s="46">
        <v>27.91</v>
      </c>
      <c r="P14" s="46">
        <v>0</v>
      </c>
      <c r="Q14" s="46">
        <f t="shared" si="3"/>
        <v>27.91</v>
      </c>
      <c r="R14" s="46">
        <f>2.32*12</f>
        <v>27.839999999999996</v>
      </c>
      <c r="S14" s="46"/>
      <c r="T14" s="46"/>
    </row>
    <row r="15" spans="1:20" ht="18" x14ac:dyDescent="0.25">
      <c r="A15" s="79">
        <v>10</v>
      </c>
      <c r="B15" s="58" t="s">
        <v>29</v>
      </c>
      <c r="C15" s="75">
        <v>42656</v>
      </c>
      <c r="D15" s="43">
        <v>68.569999999999993</v>
      </c>
      <c r="E15" s="43">
        <v>56.23</v>
      </c>
      <c r="F15" s="43">
        <v>30.99</v>
      </c>
      <c r="G15" s="43">
        <v>34.68</v>
      </c>
      <c r="H15" s="43">
        <v>2.14</v>
      </c>
      <c r="I15" s="43">
        <f t="shared" si="0"/>
        <v>36.82</v>
      </c>
      <c r="J15" s="44">
        <v>1.8193600000000001</v>
      </c>
      <c r="K15" s="44">
        <v>7.6651400000000001</v>
      </c>
      <c r="L15" s="44">
        <v>20.979420000000001</v>
      </c>
      <c r="M15" s="44">
        <f t="shared" ref="M15:M33" si="4">K15+L15</f>
        <v>28.644560000000002</v>
      </c>
      <c r="N15" s="45">
        <f t="shared" si="2"/>
        <v>0.77796197718631188</v>
      </c>
      <c r="O15" s="46">
        <v>1.63</v>
      </c>
      <c r="P15" s="46">
        <v>1.07</v>
      </c>
      <c r="Q15" s="46">
        <f t="shared" si="3"/>
        <v>2.7</v>
      </c>
      <c r="R15" s="46">
        <f>0.12*12</f>
        <v>1.44</v>
      </c>
      <c r="S15" s="46">
        <f>0.1*12</f>
        <v>1.2000000000000002</v>
      </c>
      <c r="T15" s="46"/>
    </row>
    <row r="16" spans="1:20" x14ac:dyDescent="0.25">
      <c r="A16" s="79">
        <v>11</v>
      </c>
      <c r="B16" s="5" t="s">
        <v>127</v>
      </c>
      <c r="C16" s="33">
        <v>42416</v>
      </c>
      <c r="D16" s="43">
        <v>125.49</v>
      </c>
      <c r="E16" s="43">
        <v>63.55</v>
      </c>
      <c r="F16" s="43">
        <v>47.1</v>
      </c>
      <c r="G16" s="43">
        <v>58.05</v>
      </c>
      <c r="H16" s="43">
        <v>16.079999999999998</v>
      </c>
      <c r="I16" s="43">
        <f t="shared" si="0"/>
        <v>74.13</v>
      </c>
      <c r="J16" s="44">
        <v>2.4826100000000002</v>
      </c>
      <c r="K16" s="44">
        <v>12.37144</v>
      </c>
      <c r="L16" s="44">
        <v>61.758560000000003</v>
      </c>
      <c r="M16" s="43">
        <f t="shared" si="4"/>
        <v>74.13</v>
      </c>
      <c r="N16" s="45">
        <f t="shared" si="2"/>
        <v>1</v>
      </c>
      <c r="O16" s="46"/>
      <c r="P16" s="46"/>
      <c r="Q16" s="46"/>
      <c r="R16" s="46"/>
      <c r="S16" s="46"/>
      <c r="T16" s="46"/>
    </row>
    <row r="17" spans="1:20" x14ac:dyDescent="0.25">
      <c r="A17" s="79">
        <v>12</v>
      </c>
      <c r="B17" s="5" t="s">
        <v>39</v>
      </c>
      <c r="C17" s="33">
        <v>42658</v>
      </c>
      <c r="D17" s="47">
        <v>329.66237999999998</v>
      </c>
      <c r="E17" s="47">
        <v>86.48</v>
      </c>
      <c r="F17" s="47">
        <v>60.199999999999996</v>
      </c>
      <c r="G17" s="44">
        <v>216.51950900800003</v>
      </c>
      <c r="H17" s="44">
        <v>47.734337839999988</v>
      </c>
      <c r="I17" s="44">
        <f t="shared" si="0"/>
        <v>264.25384684800002</v>
      </c>
      <c r="J17" s="44">
        <v>9.1706099999999999</v>
      </c>
      <c r="K17" s="44">
        <v>37.975560000000002</v>
      </c>
      <c r="L17" s="43">
        <v>225.72467</v>
      </c>
      <c r="M17" s="43">
        <f t="shared" si="4"/>
        <v>263.70023000000003</v>
      </c>
      <c r="N17" s="45">
        <f t="shared" si="2"/>
        <v>0.99790498093176883</v>
      </c>
      <c r="O17" s="48">
        <v>38.49</v>
      </c>
      <c r="P17" s="48">
        <v>0</v>
      </c>
      <c r="Q17" s="48">
        <f t="shared" si="3"/>
        <v>38.49</v>
      </c>
      <c r="R17" s="48">
        <v>30.109000000000002</v>
      </c>
      <c r="S17" s="46">
        <v>0</v>
      </c>
      <c r="T17" s="46">
        <f>R17+S17</f>
        <v>30.109000000000002</v>
      </c>
    </row>
    <row r="18" spans="1:20" x14ac:dyDescent="0.25">
      <c r="A18" s="79">
        <v>13</v>
      </c>
      <c r="B18" s="5" t="s">
        <v>30</v>
      </c>
      <c r="C18" s="33">
        <v>42383</v>
      </c>
      <c r="D18" s="43">
        <v>611.30999999999995</v>
      </c>
      <c r="E18" s="43">
        <v>76.040000000000006</v>
      </c>
      <c r="F18" s="43">
        <v>49.36</v>
      </c>
      <c r="G18" s="43">
        <v>285.55</v>
      </c>
      <c r="H18" s="43">
        <v>116.38</v>
      </c>
      <c r="I18" s="43">
        <f t="shared" si="0"/>
        <v>401.93</v>
      </c>
      <c r="J18" s="43">
        <v>10.97</v>
      </c>
      <c r="K18" s="43">
        <v>43.91</v>
      </c>
      <c r="L18" s="43">
        <v>358.02</v>
      </c>
      <c r="M18" s="43">
        <f t="shared" si="4"/>
        <v>401.92999999999995</v>
      </c>
      <c r="N18" s="45">
        <f t="shared" si="2"/>
        <v>0.99999999999999989</v>
      </c>
      <c r="O18" s="46">
        <v>0.01</v>
      </c>
      <c r="P18" s="46">
        <v>0.03</v>
      </c>
      <c r="Q18" s="46">
        <f t="shared" si="3"/>
        <v>0.04</v>
      </c>
      <c r="R18" s="46">
        <f>0*12</f>
        <v>0</v>
      </c>
      <c r="S18" s="46"/>
      <c r="T18" s="46"/>
    </row>
    <row r="19" spans="1:20" x14ac:dyDescent="0.25">
      <c r="A19" s="81">
        <v>14</v>
      </c>
      <c r="B19" s="5" t="s">
        <v>129</v>
      </c>
      <c r="C19" s="33">
        <v>42690</v>
      </c>
      <c r="D19" s="43">
        <v>333.88</v>
      </c>
      <c r="E19" s="43">
        <v>52.629999999999995</v>
      </c>
      <c r="F19" s="43">
        <v>39.5</v>
      </c>
      <c r="G19" s="43">
        <v>91.87</v>
      </c>
      <c r="H19" s="43">
        <v>62.93</v>
      </c>
      <c r="I19" s="43">
        <f t="shared" si="0"/>
        <v>154.80000000000001</v>
      </c>
      <c r="J19" s="43">
        <v>5.9579899999999997</v>
      </c>
      <c r="K19" s="43">
        <v>25.586279999999999</v>
      </c>
      <c r="L19" s="43">
        <v>129.21384</v>
      </c>
      <c r="M19" s="43">
        <f t="shared" si="4"/>
        <v>154.80011999999999</v>
      </c>
      <c r="N19" s="45">
        <f t="shared" si="2"/>
        <v>1.0000007751937983</v>
      </c>
      <c r="O19" s="46"/>
      <c r="P19" s="46"/>
      <c r="Q19" s="46"/>
      <c r="R19" s="46"/>
      <c r="S19" s="46"/>
      <c r="T19" s="46"/>
    </row>
    <row r="20" spans="1:20" ht="22.5" x14ac:dyDescent="0.25">
      <c r="A20" s="83">
        <v>15</v>
      </c>
      <c r="B20" s="5" t="s">
        <v>31</v>
      </c>
      <c r="C20" s="33">
        <v>42443</v>
      </c>
      <c r="D20" s="43">
        <v>725.98</v>
      </c>
      <c r="E20" s="43">
        <v>80.099999999999994</v>
      </c>
      <c r="F20" s="43">
        <v>62.61</v>
      </c>
      <c r="G20" s="43">
        <v>420.83</v>
      </c>
      <c r="H20" s="43">
        <v>125.59</v>
      </c>
      <c r="I20" s="43">
        <f t="shared" si="0"/>
        <v>546.41999999999996</v>
      </c>
      <c r="J20" s="44">
        <v>14.319459999999999</v>
      </c>
      <c r="K20" s="44">
        <v>51.170310000000001</v>
      </c>
      <c r="L20" s="44">
        <v>478.43592999999998</v>
      </c>
      <c r="M20" s="44">
        <f t="shared" si="4"/>
        <v>529.60623999999996</v>
      </c>
      <c r="N20" s="45">
        <f t="shared" si="2"/>
        <v>0.96922923758281176</v>
      </c>
      <c r="O20" s="46">
        <v>16.95</v>
      </c>
      <c r="P20" s="46">
        <v>0</v>
      </c>
      <c r="Q20" s="46">
        <f t="shared" si="3"/>
        <v>16.95</v>
      </c>
      <c r="R20" s="46">
        <f>1.3*12</f>
        <v>15.600000000000001</v>
      </c>
      <c r="S20" s="46"/>
      <c r="T20" s="46"/>
    </row>
    <row r="21" spans="1:20" x14ac:dyDescent="0.25">
      <c r="A21" s="83">
        <v>16</v>
      </c>
      <c r="B21" s="62" t="s">
        <v>32</v>
      </c>
      <c r="C21" s="33">
        <v>42414</v>
      </c>
      <c r="D21" s="43">
        <v>1123.73</v>
      </c>
      <c r="E21" s="43">
        <v>76.319999999999993</v>
      </c>
      <c r="F21" s="43">
        <v>45.34</v>
      </c>
      <c r="G21" s="43">
        <v>469.72</v>
      </c>
      <c r="H21" s="43">
        <v>230.45</v>
      </c>
      <c r="I21" s="43">
        <f t="shared" si="0"/>
        <v>700.17000000000007</v>
      </c>
      <c r="J21" s="43">
        <v>25.05</v>
      </c>
      <c r="K21" s="43">
        <v>108.01</v>
      </c>
      <c r="L21" s="43">
        <v>592.16</v>
      </c>
      <c r="M21" s="43">
        <f t="shared" si="4"/>
        <v>700.17</v>
      </c>
      <c r="N21" s="45">
        <f t="shared" si="2"/>
        <v>0.99999999999999989</v>
      </c>
      <c r="O21" s="46">
        <v>12.28</v>
      </c>
      <c r="P21" s="46">
        <v>1.0900000000000001</v>
      </c>
      <c r="Q21" s="46">
        <f t="shared" si="3"/>
        <v>13.37</v>
      </c>
      <c r="R21" s="46">
        <f>1.08*12</f>
        <v>12.96</v>
      </c>
      <c r="S21" s="46"/>
      <c r="T21" s="46"/>
    </row>
    <row r="22" spans="1:20" x14ac:dyDescent="0.25">
      <c r="A22" s="83">
        <v>17</v>
      </c>
      <c r="B22" s="5" t="s">
        <v>109</v>
      </c>
      <c r="C22" s="33">
        <v>42476</v>
      </c>
      <c r="D22" s="43">
        <v>27.22</v>
      </c>
      <c r="E22" s="43">
        <v>88.56</v>
      </c>
      <c r="F22" s="43">
        <v>85.75</v>
      </c>
      <c r="G22" s="43">
        <v>17.91</v>
      </c>
      <c r="H22" s="43">
        <v>7.15</v>
      </c>
      <c r="I22" s="43">
        <f t="shared" si="0"/>
        <v>25.060000000000002</v>
      </c>
      <c r="J22" s="44">
        <v>0.62868999999999997</v>
      </c>
      <c r="K22" s="44">
        <v>1.99701</v>
      </c>
      <c r="L22" s="44">
        <v>19.19229</v>
      </c>
      <c r="M22" s="44">
        <f t="shared" si="4"/>
        <v>21.189299999999999</v>
      </c>
      <c r="N22" s="45">
        <f t="shared" si="2"/>
        <v>0.84554269752593769</v>
      </c>
      <c r="O22" s="46"/>
      <c r="P22" s="46"/>
      <c r="Q22" s="46"/>
      <c r="R22" s="46"/>
      <c r="S22" s="46"/>
      <c r="T22" s="46"/>
    </row>
    <row r="23" spans="1:20" ht="22.5" x14ac:dyDescent="0.25">
      <c r="A23" s="83">
        <v>18</v>
      </c>
      <c r="B23" s="5" t="s">
        <v>51</v>
      </c>
      <c r="C23" s="33">
        <v>42416</v>
      </c>
      <c r="D23" s="43">
        <v>29.64</v>
      </c>
      <c r="E23" s="43">
        <v>77.790000000000006</v>
      </c>
      <c r="F23" s="43">
        <v>50.87</v>
      </c>
      <c r="G23" s="43">
        <v>18.43</v>
      </c>
      <c r="H23" s="43">
        <v>3.03</v>
      </c>
      <c r="I23" s="43">
        <f t="shared" si="0"/>
        <v>21.46</v>
      </c>
      <c r="J23" s="44">
        <v>0.14943999999999999</v>
      </c>
      <c r="K23" s="44">
        <v>0.84526000000000001</v>
      </c>
      <c r="L23" s="44">
        <v>20.55405</v>
      </c>
      <c r="M23" s="44">
        <f t="shared" si="4"/>
        <v>21.39931</v>
      </c>
      <c r="N23" s="45">
        <f t="shared" si="2"/>
        <v>0.99717194780987883</v>
      </c>
      <c r="O23" s="46">
        <v>0.3</v>
      </c>
      <c r="P23" s="46">
        <v>0</v>
      </c>
      <c r="Q23" s="46">
        <f t="shared" si="3"/>
        <v>0.3</v>
      </c>
      <c r="R23" s="46">
        <f>0*12</f>
        <v>0</v>
      </c>
      <c r="S23" s="46"/>
      <c r="T23" s="46"/>
    </row>
    <row r="24" spans="1:20" x14ac:dyDescent="0.25">
      <c r="A24" s="83">
        <v>19</v>
      </c>
      <c r="B24" s="5" t="s">
        <v>90</v>
      </c>
      <c r="C24" s="33">
        <v>42445</v>
      </c>
      <c r="D24" s="43">
        <v>10.91</v>
      </c>
      <c r="E24" s="43">
        <v>5.29</v>
      </c>
      <c r="F24" s="43">
        <v>5.62</v>
      </c>
      <c r="G24" s="43">
        <v>4.33</v>
      </c>
      <c r="H24" s="43">
        <v>2.73</v>
      </c>
      <c r="I24" s="43">
        <f t="shared" si="0"/>
        <v>7.0600000000000005</v>
      </c>
      <c r="J24" s="44">
        <v>0.25588</v>
      </c>
      <c r="K24" s="44">
        <v>0.81740000000000002</v>
      </c>
      <c r="L24" s="44">
        <v>5.8647499999999999</v>
      </c>
      <c r="M24" s="44">
        <f t="shared" si="4"/>
        <v>6.68215</v>
      </c>
      <c r="N24" s="45">
        <f t="shared" si="2"/>
        <v>0.94648016997167128</v>
      </c>
      <c r="O24" s="46"/>
      <c r="P24" s="46"/>
      <c r="Q24" s="46"/>
      <c r="R24" s="46"/>
      <c r="S24" s="46"/>
      <c r="T24" s="46"/>
    </row>
    <row r="25" spans="1:20" x14ac:dyDescent="0.25">
      <c r="A25" s="83">
        <v>20</v>
      </c>
      <c r="B25" s="5" t="s">
        <v>121</v>
      </c>
      <c r="C25" s="33">
        <v>42537</v>
      </c>
      <c r="D25" s="43">
        <v>19.809999999999999</v>
      </c>
      <c r="E25" s="43">
        <v>79.83</v>
      </c>
      <c r="F25" s="43">
        <v>61.98</v>
      </c>
      <c r="G25" s="43">
        <v>11.23</v>
      </c>
      <c r="H25" s="43">
        <v>3.56</v>
      </c>
      <c r="I25" s="43">
        <f t="shared" si="0"/>
        <v>14.790000000000001</v>
      </c>
      <c r="J25" s="44">
        <v>0.47499999999999998</v>
      </c>
      <c r="K25" s="44">
        <v>2.10765</v>
      </c>
      <c r="L25" s="44">
        <v>11.939220000000001</v>
      </c>
      <c r="M25" s="44">
        <f t="shared" si="4"/>
        <v>14.04687</v>
      </c>
      <c r="N25" s="45">
        <f t="shared" si="2"/>
        <v>0.94975456389452328</v>
      </c>
      <c r="O25" s="46"/>
      <c r="P25" s="46"/>
      <c r="Q25" s="46"/>
      <c r="R25" s="46"/>
      <c r="S25" s="46"/>
      <c r="T25" s="46"/>
    </row>
    <row r="26" spans="1:20" x14ac:dyDescent="0.25">
      <c r="A26" s="83">
        <v>21</v>
      </c>
      <c r="B26" s="5" t="s">
        <v>44</v>
      </c>
      <c r="C26" s="33">
        <v>42689</v>
      </c>
      <c r="D26" s="43">
        <v>419.47</v>
      </c>
      <c r="E26" s="43">
        <v>82.17</v>
      </c>
      <c r="F26" s="43">
        <v>55.77</v>
      </c>
      <c r="G26" s="43">
        <v>287.19</v>
      </c>
      <c r="H26" s="43">
        <v>39.020000000000003</v>
      </c>
      <c r="I26" s="43">
        <f t="shared" si="0"/>
        <v>326.20999999999998</v>
      </c>
      <c r="J26" s="44">
        <v>9.4748699999999992</v>
      </c>
      <c r="K26" s="44">
        <v>34.883220000000001</v>
      </c>
      <c r="L26" s="44">
        <v>284.04122000000001</v>
      </c>
      <c r="M26" s="44">
        <f t="shared" si="4"/>
        <v>318.92444</v>
      </c>
      <c r="N26" s="45">
        <f t="shared" si="2"/>
        <v>0.97766604334631069</v>
      </c>
      <c r="O26" s="46">
        <v>0.41</v>
      </c>
      <c r="P26" s="46">
        <v>7.0000000000000007E-2</v>
      </c>
      <c r="Q26" s="46">
        <f t="shared" si="3"/>
        <v>0.48</v>
      </c>
      <c r="R26" s="46">
        <f>0*12</f>
        <v>0</v>
      </c>
      <c r="S26" s="46"/>
      <c r="T26" s="46"/>
    </row>
    <row r="27" spans="1:20" x14ac:dyDescent="0.25">
      <c r="A27" s="83">
        <v>22</v>
      </c>
      <c r="B27" s="5" t="s">
        <v>33</v>
      </c>
      <c r="C27" s="33">
        <v>42717</v>
      </c>
      <c r="D27" s="43">
        <v>277.04000000000002</v>
      </c>
      <c r="E27" s="43">
        <v>54.79</v>
      </c>
      <c r="F27" s="43">
        <v>44.83</v>
      </c>
      <c r="G27" s="43">
        <v>94.88</v>
      </c>
      <c r="H27" s="43">
        <v>46.57</v>
      </c>
      <c r="I27" s="43">
        <f t="shared" si="0"/>
        <v>141.44999999999999</v>
      </c>
      <c r="J27" s="43">
        <v>1.79</v>
      </c>
      <c r="K27" s="43">
        <v>7.71</v>
      </c>
      <c r="L27" s="43">
        <v>133.74</v>
      </c>
      <c r="M27" s="43">
        <f t="shared" si="4"/>
        <v>141.45000000000002</v>
      </c>
      <c r="N27" s="45">
        <f t="shared" si="2"/>
        <v>1.0000000000000002</v>
      </c>
      <c r="O27" s="48">
        <v>21.09</v>
      </c>
      <c r="P27" s="48">
        <v>0</v>
      </c>
      <c r="Q27" s="48">
        <f t="shared" si="3"/>
        <v>21.09</v>
      </c>
      <c r="R27" s="48">
        <f>1.617*12</f>
        <v>19.404</v>
      </c>
      <c r="S27" s="50"/>
      <c r="T27" s="50"/>
    </row>
    <row r="28" spans="1:20" x14ac:dyDescent="0.25">
      <c r="A28" s="83">
        <v>23</v>
      </c>
      <c r="B28" s="5" t="s">
        <v>34</v>
      </c>
      <c r="C28" s="33">
        <v>42656</v>
      </c>
      <c r="D28" s="43">
        <v>686.21</v>
      </c>
      <c r="E28" s="43">
        <v>69.09</v>
      </c>
      <c r="F28" s="43">
        <v>53</v>
      </c>
      <c r="G28" s="43">
        <v>356.09</v>
      </c>
      <c r="H28" s="43">
        <v>90.53</v>
      </c>
      <c r="I28" s="43">
        <f t="shared" si="0"/>
        <v>446.62</v>
      </c>
      <c r="J28" s="43">
        <v>9.32</v>
      </c>
      <c r="K28" s="43">
        <v>37</v>
      </c>
      <c r="L28" s="43">
        <v>409.62</v>
      </c>
      <c r="M28" s="43">
        <f t="shared" si="4"/>
        <v>446.62</v>
      </c>
      <c r="N28" s="45">
        <f t="shared" si="2"/>
        <v>1</v>
      </c>
      <c r="O28" s="46">
        <v>15.95</v>
      </c>
      <c r="P28" s="46">
        <v>0.99</v>
      </c>
      <c r="Q28" s="46">
        <f t="shared" si="3"/>
        <v>16.939999999999998</v>
      </c>
      <c r="R28" s="46">
        <f>1.3*12</f>
        <v>15.600000000000001</v>
      </c>
      <c r="S28" s="46">
        <f>0.08*12</f>
        <v>0.96</v>
      </c>
      <c r="T28" s="46"/>
    </row>
    <row r="29" spans="1:20" x14ac:dyDescent="0.25">
      <c r="A29" s="83">
        <v>24</v>
      </c>
      <c r="B29" s="5" t="s">
        <v>48</v>
      </c>
      <c r="C29" s="33">
        <v>42385</v>
      </c>
      <c r="D29" s="43">
        <v>6.08</v>
      </c>
      <c r="E29" s="43">
        <v>75.739999999999995</v>
      </c>
      <c r="F29" s="43">
        <v>40.36</v>
      </c>
      <c r="G29" s="43">
        <v>3.45</v>
      </c>
      <c r="H29" s="43">
        <v>0.61</v>
      </c>
      <c r="I29" s="43">
        <f t="shared" si="0"/>
        <v>4.0600000000000005</v>
      </c>
      <c r="J29" s="44">
        <v>0.16472999999999999</v>
      </c>
      <c r="K29" s="44">
        <v>0.53986000000000001</v>
      </c>
      <c r="L29" s="44">
        <v>3.2409300000000001</v>
      </c>
      <c r="M29" s="44">
        <f t="shared" si="4"/>
        <v>3.7807900000000001</v>
      </c>
      <c r="N29" s="45">
        <f t="shared" si="2"/>
        <v>0.93122906403940875</v>
      </c>
      <c r="O29" s="46">
        <v>0.34</v>
      </c>
      <c r="P29" s="46">
        <v>0.24</v>
      </c>
      <c r="Q29" s="46">
        <f t="shared" si="3"/>
        <v>0.58000000000000007</v>
      </c>
      <c r="R29" s="46">
        <f>0.02*12</f>
        <v>0.24</v>
      </c>
      <c r="S29" s="46"/>
      <c r="T29" s="46"/>
    </row>
    <row r="30" spans="1:20" x14ac:dyDescent="0.25">
      <c r="A30" s="83">
        <v>25</v>
      </c>
      <c r="B30" s="5" t="s">
        <v>119</v>
      </c>
      <c r="C30" s="33">
        <v>42658</v>
      </c>
      <c r="D30" s="44">
        <v>352.89</v>
      </c>
      <c r="E30" s="44">
        <v>60.96</v>
      </c>
      <c r="F30" s="44">
        <v>41.14</v>
      </c>
      <c r="G30" s="44">
        <v>143.079216</v>
      </c>
      <c r="H30" s="44">
        <v>48.619252000000003</v>
      </c>
      <c r="I30" s="44">
        <f t="shared" si="0"/>
        <v>191.69846799999999</v>
      </c>
      <c r="J30" s="43">
        <v>5.67</v>
      </c>
      <c r="K30" s="43">
        <v>15.29</v>
      </c>
      <c r="L30" s="43">
        <v>176.33</v>
      </c>
      <c r="M30" s="43">
        <f t="shared" si="4"/>
        <v>191.62</v>
      </c>
      <c r="N30" s="45">
        <f t="shared" si="2"/>
        <v>0.99959066965522136</v>
      </c>
      <c r="O30" s="50">
        <v>17.18</v>
      </c>
      <c r="P30" s="50">
        <v>1.53</v>
      </c>
      <c r="Q30" s="50">
        <f t="shared" si="3"/>
        <v>18.71</v>
      </c>
      <c r="R30" s="50">
        <f>1.54*12</f>
        <v>18.48</v>
      </c>
      <c r="S30" s="50"/>
      <c r="T30" s="50"/>
    </row>
    <row r="31" spans="1:20" x14ac:dyDescent="0.25">
      <c r="A31" s="83">
        <v>26</v>
      </c>
      <c r="B31" s="5" t="s">
        <v>35</v>
      </c>
      <c r="C31" s="33">
        <v>42628</v>
      </c>
      <c r="D31" s="43">
        <v>36.71</v>
      </c>
      <c r="E31" s="44">
        <v>74.75</v>
      </c>
      <c r="F31" s="44">
        <v>49.54</v>
      </c>
      <c r="G31" s="43">
        <v>20.260000000000002</v>
      </c>
      <c r="H31" s="43">
        <v>4.76</v>
      </c>
      <c r="I31" s="43">
        <f t="shared" si="0"/>
        <v>25.020000000000003</v>
      </c>
      <c r="J31" s="44">
        <v>1.1083799999999999</v>
      </c>
      <c r="K31" s="44">
        <v>5.0566000000000004</v>
      </c>
      <c r="L31" s="44">
        <v>19.954519999999999</v>
      </c>
      <c r="M31" s="44">
        <f t="shared" si="4"/>
        <v>25.011119999999998</v>
      </c>
      <c r="N31" s="45">
        <f t="shared" si="2"/>
        <v>0.99964508393285356</v>
      </c>
      <c r="O31" s="50">
        <v>0.26</v>
      </c>
      <c r="P31" s="50">
        <v>0.17</v>
      </c>
      <c r="Q31" s="50">
        <f t="shared" si="3"/>
        <v>0.43000000000000005</v>
      </c>
      <c r="R31" s="50">
        <f>0.02*12</f>
        <v>0.24</v>
      </c>
      <c r="S31" s="46"/>
      <c r="T31" s="46"/>
    </row>
    <row r="32" spans="1:20" ht="22.5" x14ac:dyDescent="0.25">
      <c r="A32" s="83">
        <v>27</v>
      </c>
      <c r="B32" s="5" t="s">
        <v>79</v>
      </c>
      <c r="C32" s="33">
        <v>42385</v>
      </c>
      <c r="D32" s="43">
        <v>1995.81</v>
      </c>
      <c r="E32" s="43">
        <v>79.56</v>
      </c>
      <c r="F32" s="43">
        <v>64.430000000000007</v>
      </c>
      <c r="G32" s="43">
        <v>1234.0899999999999</v>
      </c>
      <c r="H32" s="43">
        <v>286.52</v>
      </c>
      <c r="I32" s="43">
        <f t="shared" si="0"/>
        <v>1520.61</v>
      </c>
      <c r="J32" s="44">
        <v>40.945</v>
      </c>
      <c r="K32" s="44">
        <v>164.50407999999999</v>
      </c>
      <c r="L32" s="44">
        <v>1270.5441499999999</v>
      </c>
      <c r="M32" s="44">
        <f t="shared" si="4"/>
        <v>1435.0482299999999</v>
      </c>
      <c r="N32" s="45">
        <f t="shared" si="2"/>
        <v>0.94373194310178155</v>
      </c>
      <c r="O32" s="48">
        <v>96.14</v>
      </c>
      <c r="P32" s="48">
        <v>0</v>
      </c>
      <c r="Q32" s="48">
        <f t="shared" si="3"/>
        <v>96.14</v>
      </c>
      <c r="R32" s="48">
        <f>2.14*12</f>
        <v>25.68</v>
      </c>
      <c r="S32" s="50"/>
      <c r="T32" s="50"/>
    </row>
    <row r="33" spans="1:20" x14ac:dyDescent="0.25">
      <c r="A33" s="82">
        <v>28</v>
      </c>
      <c r="B33" s="58" t="s">
        <v>38</v>
      </c>
      <c r="C33" s="33">
        <v>42658</v>
      </c>
      <c r="D33" s="43">
        <v>101.17</v>
      </c>
      <c r="E33" s="44">
        <v>65.260000000000005</v>
      </c>
      <c r="F33" s="43">
        <v>52.05</v>
      </c>
      <c r="G33" s="43">
        <v>45.85</v>
      </c>
      <c r="H33" s="43">
        <v>16.09</v>
      </c>
      <c r="I33" s="43">
        <f t="shared" si="0"/>
        <v>61.94</v>
      </c>
      <c r="J33" s="43">
        <v>1.84</v>
      </c>
      <c r="K33" s="43">
        <v>7.92</v>
      </c>
      <c r="L33" s="43">
        <v>54.02</v>
      </c>
      <c r="M33" s="43">
        <f t="shared" si="4"/>
        <v>61.940000000000005</v>
      </c>
      <c r="N33" s="45">
        <f t="shared" si="2"/>
        <v>1.0000000000000002</v>
      </c>
      <c r="O33" s="48"/>
      <c r="P33" s="48"/>
      <c r="Q33" s="48"/>
      <c r="R33" s="48">
        <v>0.03</v>
      </c>
      <c r="S33" s="48">
        <v>0.105</v>
      </c>
      <c r="T33" s="50"/>
    </row>
    <row r="34" spans="1:20" ht="22.5" x14ac:dyDescent="0.25">
      <c r="A34" s="84">
        <v>29</v>
      </c>
      <c r="B34" s="5" t="s">
        <v>64</v>
      </c>
      <c r="C34" s="33">
        <v>42536</v>
      </c>
      <c r="D34" s="43">
        <v>913.48</v>
      </c>
      <c r="E34" s="43">
        <v>74.47</v>
      </c>
      <c r="F34" s="43">
        <v>47.55</v>
      </c>
      <c r="G34" s="43">
        <v>463.31</v>
      </c>
      <c r="H34" s="43">
        <v>138.53</v>
      </c>
      <c r="I34" s="43">
        <f t="shared" si="0"/>
        <v>601.84</v>
      </c>
      <c r="J34" s="44">
        <v>15.859389999999999</v>
      </c>
      <c r="K34" s="44">
        <v>51.820540000000001</v>
      </c>
      <c r="L34" s="44">
        <v>550.01715999999999</v>
      </c>
      <c r="M34" s="44">
        <f>K34+L34</f>
        <v>601.83770000000004</v>
      </c>
      <c r="N34" s="45">
        <f t="shared" si="2"/>
        <v>0.99999617838628208</v>
      </c>
      <c r="O34" s="50"/>
      <c r="P34" s="50"/>
      <c r="Q34" s="50"/>
      <c r="R34" s="50">
        <v>30.64</v>
      </c>
      <c r="S34" s="50">
        <v>3.8660000000000001</v>
      </c>
      <c r="T34" s="50"/>
    </row>
    <row r="35" spans="1:20" x14ac:dyDescent="0.25">
      <c r="A35" s="83">
        <v>30</v>
      </c>
      <c r="B35" s="5" t="s">
        <v>50</v>
      </c>
      <c r="C35" s="33">
        <v>42445</v>
      </c>
      <c r="D35" s="43">
        <v>3.8</v>
      </c>
      <c r="E35" s="43">
        <v>29.94</v>
      </c>
      <c r="F35" s="43">
        <v>1.7</v>
      </c>
      <c r="G35" s="43">
        <v>0.61</v>
      </c>
      <c r="H35" s="43">
        <v>0.02</v>
      </c>
      <c r="I35" s="43">
        <f t="shared" si="0"/>
        <v>0.63</v>
      </c>
      <c r="J35" s="44">
        <v>4.1430000000000002E-2</v>
      </c>
      <c r="K35" s="44">
        <v>0.16714000000000001</v>
      </c>
      <c r="L35" s="44">
        <v>0.37537999999999999</v>
      </c>
      <c r="M35" s="44">
        <v>0.55000000000000004</v>
      </c>
      <c r="N35" s="45">
        <f t="shared" si="2"/>
        <v>0.87301587301587313</v>
      </c>
      <c r="O35" s="50"/>
      <c r="P35" s="50"/>
      <c r="Q35" s="50"/>
      <c r="R35" s="50"/>
      <c r="S35" s="50"/>
      <c r="T35" s="50"/>
    </row>
    <row r="36" spans="1:20" ht="22.5" x14ac:dyDescent="0.25">
      <c r="A36" s="83">
        <v>31</v>
      </c>
      <c r="B36" s="5" t="s">
        <v>43</v>
      </c>
      <c r="C36" s="33">
        <v>42689</v>
      </c>
      <c r="D36" s="43">
        <v>2.4300000000000002</v>
      </c>
      <c r="E36" s="43">
        <v>26.66</v>
      </c>
      <c r="F36" s="43">
        <v>56.47</v>
      </c>
      <c r="G36" s="43">
        <v>0.16</v>
      </c>
      <c r="H36" s="43">
        <v>1.03</v>
      </c>
      <c r="I36" s="43">
        <f t="shared" si="0"/>
        <v>1.19</v>
      </c>
      <c r="J36" s="44">
        <v>1.116E-2</v>
      </c>
      <c r="K36" s="44">
        <v>5.0410000000000003E-2</v>
      </c>
      <c r="L36" s="44">
        <v>1.0261100000000001</v>
      </c>
      <c r="M36" s="44">
        <f>K36+L36</f>
        <v>1.0765200000000001</v>
      </c>
      <c r="N36" s="45">
        <f t="shared" si="2"/>
        <v>0.90463865546218503</v>
      </c>
      <c r="O36" s="50"/>
      <c r="P36" s="50"/>
      <c r="Q36" s="50"/>
      <c r="R36" s="50"/>
      <c r="S36" s="50"/>
      <c r="T36" s="50"/>
    </row>
    <row r="37" spans="1:20" ht="16.5" x14ac:dyDescent="0.25">
      <c r="A37" s="83">
        <v>32</v>
      </c>
      <c r="B37" s="62" t="s">
        <v>84</v>
      </c>
      <c r="C37" s="76">
        <v>42596</v>
      </c>
      <c r="D37" s="43">
        <v>3.43</v>
      </c>
      <c r="E37" s="43">
        <v>1.83</v>
      </c>
      <c r="F37" s="43">
        <v>1.6</v>
      </c>
      <c r="G37" s="43">
        <v>1.54</v>
      </c>
      <c r="H37" s="43">
        <v>0.82</v>
      </c>
      <c r="I37" s="43">
        <f t="shared" si="0"/>
        <v>2.36</v>
      </c>
      <c r="J37" s="44">
        <v>3.2370000000000003E-2</v>
      </c>
      <c r="K37" s="44">
        <v>0.19152</v>
      </c>
      <c r="L37" s="44">
        <v>1.6238900000000001</v>
      </c>
      <c r="M37" s="44">
        <f>K37+L37</f>
        <v>1.81541</v>
      </c>
      <c r="N37" s="45">
        <f t="shared" si="2"/>
        <v>0.76924152542372881</v>
      </c>
      <c r="O37" s="50"/>
      <c r="P37" s="50"/>
      <c r="Q37" s="50"/>
      <c r="R37" s="50"/>
      <c r="S37" s="50"/>
      <c r="T37" s="50"/>
    </row>
    <row r="38" spans="1:20" ht="22.5" x14ac:dyDescent="0.25">
      <c r="A38" s="83">
        <v>33</v>
      </c>
      <c r="B38" s="5" t="s">
        <v>37</v>
      </c>
      <c r="C38" s="33">
        <v>42445</v>
      </c>
      <c r="D38" s="43">
        <v>0.64</v>
      </c>
      <c r="E38" s="44">
        <v>35.299999999999997</v>
      </c>
      <c r="F38" s="43">
        <v>33.56</v>
      </c>
      <c r="G38" s="43">
        <v>0.05</v>
      </c>
      <c r="H38" s="43">
        <v>0.17</v>
      </c>
      <c r="I38" s="43">
        <f t="shared" si="0"/>
        <v>0.22000000000000003</v>
      </c>
      <c r="J38" s="43">
        <v>0.01</v>
      </c>
      <c r="K38" s="43">
        <v>0.04</v>
      </c>
      <c r="L38" s="43">
        <v>0.18</v>
      </c>
      <c r="M38" s="43">
        <f>K38+L38</f>
        <v>0.22</v>
      </c>
      <c r="N38" s="45">
        <f t="shared" si="2"/>
        <v>0.99999999999999989</v>
      </c>
      <c r="O38" s="50"/>
      <c r="P38" s="50"/>
      <c r="Q38" s="50"/>
      <c r="R38" s="50"/>
      <c r="S38" s="50"/>
      <c r="T38" s="50"/>
    </row>
    <row r="39" spans="1:20" ht="22.5" x14ac:dyDescent="0.25">
      <c r="A39" s="83">
        <v>34</v>
      </c>
      <c r="B39" s="5" t="s">
        <v>41</v>
      </c>
      <c r="C39" s="33">
        <v>42414</v>
      </c>
      <c r="D39" s="43">
        <v>10.55</v>
      </c>
      <c r="E39" s="43">
        <v>38.54</v>
      </c>
      <c r="F39" s="43">
        <v>47.26</v>
      </c>
      <c r="G39" s="43">
        <v>0.11</v>
      </c>
      <c r="H39" s="43">
        <v>4.8499999999999996</v>
      </c>
      <c r="I39" s="43">
        <f t="shared" si="0"/>
        <v>4.96</v>
      </c>
      <c r="J39" s="44">
        <v>1E-3</v>
      </c>
      <c r="K39" s="44">
        <v>5.3200000000000001E-3</v>
      </c>
      <c r="L39" s="44">
        <v>2.4518900000000001</v>
      </c>
      <c r="M39" s="44">
        <f>K39+L39</f>
        <v>2.4572100000000003</v>
      </c>
      <c r="N39" s="45">
        <f t="shared" si="2"/>
        <v>0.49540524193548396</v>
      </c>
      <c r="O39" s="50"/>
      <c r="P39" s="50"/>
      <c r="Q39" s="50"/>
      <c r="R39" s="50"/>
      <c r="S39" s="50"/>
      <c r="T39" s="50"/>
    </row>
    <row r="40" spans="1:20" x14ac:dyDescent="0.25">
      <c r="A40" s="79">
        <v>35</v>
      </c>
      <c r="B40" s="5" t="s">
        <v>42</v>
      </c>
      <c r="C40" s="33">
        <v>42628</v>
      </c>
      <c r="D40" s="43">
        <v>12.44</v>
      </c>
      <c r="E40" s="43">
        <v>59.68</v>
      </c>
      <c r="F40" s="43">
        <v>46.94</v>
      </c>
      <c r="G40" s="43">
        <v>2.35</v>
      </c>
      <c r="H40" s="43">
        <v>3.99</v>
      </c>
      <c r="I40" s="43">
        <f t="shared" si="0"/>
        <v>6.34</v>
      </c>
      <c r="J40" s="44">
        <v>0.2535</v>
      </c>
      <c r="K40" s="44">
        <v>0.90171999999999997</v>
      </c>
      <c r="L40" s="44">
        <v>5.24451</v>
      </c>
      <c r="M40" s="44">
        <f>K40+L40</f>
        <v>6.1462300000000001</v>
      </c>
      <c r="N40" s="45">
        <f t="shared" si="2"/>
        <v>0.9694369085173502</v>
      </c>
      <c r="O40" s="50"/>
      <c r="P40" s="50"/>
      <c r="Q40" s="50"/>
      <c r="R40" s="50"/>
      <c r="S40" s="50"/>
      <c r="T40" s="50"/>
    </row>
    <row r="41" spans="1:20" x14ac:dyDescent="0.25">
      <c r="A41" s="61"/>
      <c r="B41" s="43" t="s">
        <v>52</v>
      </c>
      <c r="C41" s="43"/>
      <c r="D41" s="44">
        <f>SUM(D6:D40)</f>
        <v>11380.572379999998</v>
      </c>
      <c r="E41" s="43"/>
      <c r="F41" s="43"/>
      <c r="G41" s="44">
        <f>SUM(G6:G40)</f>
        <v>6016.7087250080003</v>
      </c>
      <c r="H41" s="44">
        <f t="shared" ref="H41:M41" si="5">SUM(H6:H40)</f>
        <v>1753.5335898399994</v>
      </c>
      <c r="I41" s="44">
        <f t="shared" si="5"/>
        <v>7770.2423148480011</v>
      </c>
      <c r="J41" s="44">
        <f t="shared" si="5"/>
        <v>218.04910999999993</v>
      </c>
      <c r="K41" s="44">
        <f t="shared" si="5"/>
        <v>867.26972999999998</v>
      </c>
      <c r="L41" s="44">
        <f t="shared" si="5"/>
        <v>6737.0335800000012</v>
      </c>
      <c r="M41" s="71">
        <f t="shared" si="5"/>
        <v>7604.3107899999977</v>
      </c>
      <c r="N41" s="46"/>
      <c r="O41" s="46">
        <f>SUM(O6:O32)</f>
        <v>353.59999999999997</v>
      </c>
      <c r="P41" s="46">
        <f>SUM(P15:P32)</f>
        <v>5.19</v>
      </c>
      <c r="Q41" s="46">
        <f t="shared" si="3"/>
        <v>358.78999999999996</v>
      </c>
      <c r="R41" s="46">
        <f>SUM(R6:R32)</f>
        <v>274.39299999999997</v>
      </c>
      <c r="S41" s="46"/>
      <c r="T41" s="46"/>
    </row>
    <row r="42" spans="1:20" ht="19.5" customHeight="1" x14ac:dyDescent="0.25">
      <c r="A42" s="270" t="s">
        <v>131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2"/>
    </row>
  </sheetData>
  <mergeCells count="25"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A42:T42"/>
    <mergeCell ref="M4:M5"/>
    <mergeCell ref="N4:N5"/>
    <mergeCell ref="O4:O5"/>
    <mergeCell ref="P4:P5"/>
    <mergeCell ref="Q4:Q5"/>
    <mergeCell ref="R4:R5"/>
    <mergeCell ref="E4:E5"/>
    <mergeCell ref="F4:F5"/>
    <mergeCell ref="G4:G5"/>
    <mergeCell ref="H4:H5"/>
    <mergeCell ref="I4:I5"/>
    <mergeCell ref="J4:K4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15" workbookViewId="0">
      <selection activeCell="AA27" sqref="AA27"/>
    </sheetView>
  </sheetViews>
  <sheetFormatPr defaultRowHeight="15" x14ac:dyDescent="0.25"/>
  <cols>
    <col min="1" max="1" width="4" customWidth="1"/>
    <col min="3" max="3" width="5.85546875" customWidth="1"/>
    <col min="4" max="4" width="7.28515625" customWidth="1"/>
    <col min="5" max="5" width="5.7109375" customWidth="1"/>
    <col min="6" max="6" width="6.140625" customWidth="1"/>
    <col min="7" max="8" width="6.28515625" customWidth="1"/>
    <col min="9" max="9" width="7" customWidth="1"/>
    <col min="10" max="10" width="5.42578125" customWidth="1"/>
    <col min="11" max="11" width="6" customWidth="1"/>
    <col min="12" max="12" width="6.5703125" customWidth="1"/>
    <col min="13" max="13" width="7.28515625" customWidth="1"/>
    <col min="14" max="14" width="7.42578125" customWidth="1"/>
    <col min="15" max="20" width="9.140625" hidden="1" customWidth="1"/>
  </cols>
  <sheetData>
    <row r="1" spans="1:20" ht="15" customHeight="1" x14ac:dyDescent="0.25">
      <c r="A1" s="227" t="s">
        <v>133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0" ht="15" customHeight="1" x14ac:dyDescent="0.25">
      <c r="A2" s="228" t="s">
        <v>65</v>
      </c>
      <c r="B2" s="230" t="s">
        <v>1</v>
      </c>
      <c r="C2" s="233" t="s">
        <v>125</v>
      </c>
      <c r="D2" s="233" t="s">
        <v>115</v>
      </c>
      <c r="E2" s="273" t="s">
        <v>126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  <c r="O2" s="226" t="s">
        <v>6</v>
      </c>
      <c r="P2" s="226"/>
      <c r="Q2" s="226"/>
      <c r="R2" s="226" t="s">
        <v>7</v>
      </c>
      <c r="S2" s="226"/>
      <c r="T2" s="226"/>
    </row>
    <row r="3" spans="1:20" x14ac:dyDescent="0.25">
      <c r="A3" s="229"/>
      <c r="B3" s="231"/>
      <c r="C3" s="234"/>
      <c r="D3" s="234"/>
      <c r="E3" s="236"/>
      <c r="F3" s="236"/>
      <c r="G3" s="229"/>
      <c r="H3" s="229"/>
      <c r="I3" s="229"/>
      <c r="J3" s="229"/>
      <c r="K3" s="229"/>
      <c r="L3" s="229"/>
      <c r="M3" s="229"/>
      <c r="N3" s="229"/>
      <c r="O3" s="226"/>
      <c r="P3" s="226"/>
      <c r="Q3" s="226"/>
      <c r="R3" s="226"/>
      <c r="S3" s="226"/>
      <c r="T3" s="226"/>
    </row>
    <row r="4" spans="1:20" ht="15" customHeight="1" x14ac:dyDescent="0.25">
      <c r="A4" s="229"/>
      <c r="B4" s="231"/>
      <c r="C4" s="234"/>
      <c r="D4" s="234"/>
      <c r="E4" s="228" t="s">
        <v>117</v>
      </c>
      <c r="F4" s="229" t="s">
        <v>118</v>
      </c>
      <c r="G4" s="229" t="s">
        <v>10</v>
      </c>
      <c r="H4" s="229" t="s">
        <v>11</v>
      </c>
      <c r="I4" s="229" t="s">
        <v>12</v>
      </c>
      <c r="J4" s="237" t="s">
        <v>62</v>
      </c>
      <c r="K4" s="238"/>
      <c r="L4" s="86" t="s">
        <v>113</v>
      </c>
      <c r="M4" s="228" t="s">
        <v>81</v>
      </c>
      <c r="N4" s="225" t="s">
        <v>16</v>
      </c>
      <c r="O4" s="241" t="s">
        <v>17</v>
      </c>
      <c r="P4" s="241" t="s">
        <v>18</v>
      </c>
      <c r="Q4" s="241" t="s">
        <v>19</v>
      </c>
      <c r="R4" s="241" t="s">
        <v>17</v>
      </c>
      <c r="S4" s="241" t="s">
        <v>18</v>
      </c>
      <c r="T4" s="241" t="s">
        <v>19</v>
      </c>
    </row>
    <row r="5" spans="1:20" ht="24" customHeight="1" x14ac:dyDescent="0.25">
      <c r="A5" s="229"/>
      <c r="B5" s="232"/>
      <c r="C5" s="235"/>
      <c r="D5" s="235"/>
      <c r="E5" s="229"/>
      <c r="F5" s="229"/>
      <c r="G5" s="229"/>
      <c r="H5" s="229"/>
      <c r="I5" s="229"/>
      <c r="J5" s="86" t="s">
        <v>111</v>
      </c>
      <c r="K5" s="86" t="s">
        <v>112</v>
      </c>
      <c r="L5" s="85" t="s">
        <v>114</v>
      </c>
      <c r="M5" s="229"/>
      <c r="N5" s="226"/>
      <c r="O5" s="242"/>
      <c r="P5" s="242"/>
      <c r="Q5" s="242"/>
      <c r="R5" s="242"/>
      <c r="S5" s="242"/>
      <c r="T5" s="242"/>
    </row>
    <row r="6" spans="1:20" ht="22.5" x14ac:dyDescent="0.25">
      <c r="A6" s="87">
        <v>1</v>
      </c>
      <c r="B6" s="5" t="s">
        <v>47</v>
      </c>
      <c r="C6" s="33">
        <v>42719</v>
      </c>
      <c r="D6" s="43">
        <v>493.77</v>
      </c>
      <c r="E6" s="43">
        <v>60.96</v>
      </c>
      <c r="F6" s="43">
        <v>41.14</v>
      </c>
      <c r="G6" s="43">
        <v>200.2</v>
      </c>
      <c r="H6" s="43">
        <v>68.03</v>
      </c>
      <c r="I6" s="43">
        <f t="shared" ref="I6:I41" si="0">G6+H6</f>
        <v>268.23</v>
      </c>
      <c r="J6" s="44">
        <v>9.08</v>
      </c>
      <c r="K6" s="44">
        <v>23.51</v>
      </c>
      <c r="L6" s="44">
        <v>244.7</v>
      </c>
      <c r="M6" s="44">
        <f t="shared" ref="M6:M13" si="1">K6+L6</f>
        <v>268.20999999999998</v>
      </c>
      <c r="N6" s="45">
        <f t="shared" ref="N6:N41" si="2">M6/I6</f>
        <v>0.99992543712485538</v>
      </c>
      <c r="O6" s="46">
        <v>12.9</v>
      </c>
      <c r="P6" s="46">
        <v>0</v>
      </c>
      <c r="Q6" s="46">
        <f t="shared" ref="Q6:Q42" si="3">P6+O6</f>
        <v>12.9</v>
      </c>
      <c r="R6" s="46">
        <f>1.15*12</f>
        <v>13.799999999999999</v>
      </c>
      <c r="S6" s="46"/>
      <c r="T6" s="46"/>
    </row>
    <row r="7" spans="1:20" ht="22.5" x14ac:dyDescent="0.25">
      <c r="A7" s="87">
        <v>2</v>
      </c>
      <c r="B7" s="5" t="s">
        <v>105</v>
      </c>
      <c r="C7" s="33">
        <v>42476</v>
      </c>
      <c r="D7" s="43">
        <v>13.83</v>
      </c>
      <c r="E7" s="43">
        <v>66.31</v>
      </c>
      <c r="F7" s="43">
        <v>51.55</v>
      </c>
      <c r="G7" s="43">
        <v>7.09</v>
      </c>
      <c r="H7" s="43">
        <v>1.62</v>
      </c>
      <c r="I7" s="43">
        <f t="shared" si="0"/>
        <v>8.7100000000000009</v>
      </c>
      <c r="J7" s="44">
        <v>0.37</v>
      </c>
      <c r="K7" s="44">
        <v>1.4731000000000001</v>
      </c>
      <c r="L7" s="44">
        <v>6.7381099999999998</v>
      </c>
      <c r="M7" s="44">
        <f t="shared" si="1"/>
        <v>8.2112099999999995</v>
      </c>
      <c r="N7" s="45">
        <f t="shared" si="2"/>
        <v>0.94273363949483335</v>
      </c>
      <c r="O7" s="46"/>
      <c r="P7" s="46"/>
      <c r="Q7" s="46"/>
      <c r="R7" s="46"/>
      <c r="S7" s="46"/>
      <c r="T7" s="46"/>
    </row>
    <row r="8" spans="1:20" x14ac:dyDescent="0.25">
      <c r="A8" s="87">
        <v>3</v>
      </c>
      <c r="B8" s="5" t="s">
        <v>45</v>
      </c>
      <c r="C8" s="33">
        <v>42719</v>
      </c>
      <c r="D8" s="43">
        <v>311.69</v>
      </c>
      <c r="E8" s="43">
        <v>84.17</v>
      </c>
      <c r="F8" s="43">
        <v>60.35</v>
      </c>
      <c r="G8" s="43">
        <v>225.41</v>
      </c>
      <c r="H8" s="43">
        <v>26.49</v>
      </c>
      <c r="I8" s="44">
        <f t="shared" si="0"/>
        <v>251.9</v>
      </c>
      <c r="J8" s="44">
        <v>7.0022799999999998</v>
      </c>
      <c r="K8" s="44">
        <v>29.686540000000001</v>
      </c>
      <c r="L8" s="44">
        <v>221.9427</v>
      </c>
      <c r="M8" s="44">
        <f t="shared" si="1"/>
        <v>251.62924000000001</v>
      </c>
      <c r="N8" s="45">
        <f t="shared" si="2"/>
        <v>0.99892512901945218</v>
      </c>
      <c r="O8" s="46">
        <v>4.55</v>
      </c>
      <c r="P8" s="46">
        <v>1.17</v>
      </c>
      <c r="Q8" s="46">
        <f t="shared" si="3"/>
        <v>5.72</v>
      </c>
      <c r="R8" s="46">
        <f>0.37*12</f>
        <v>4.4399999999999995</v>
      </c>
      <c r="S8" s="46"/>
      <c r="T8" s="46"/>
    </row>
    <row r="9" spans="1:20" x14ac:dyDescent="0.25">
      <c r="A9" s="87">
        <v>4</v>
      </c>
      <c r="B9" s="5" t="s">
        <v>25</v>
      </c>
      <c r="C9" s="33">
        <v>42443</v>
      </c>
      <c r="D9" s="43">
        <v>1038.05</v>
      </c>
      <c r="E9" s="43">
        <v>85.12</v>
      </c>
      <c r="F9" s="43">
        <v>74.53</v>
      </c>
      <c r="G9" s="43">
        <v>783.74</v>
      </c>
      <c r="H9" s="43">
        <v>87.42</v>
      </c>
      <c r="I9" s="43">
        <f t="shared" si="0"/>
        <v>871.16</v>
      </c>
      <c r="J9" s="43">
        <v>25.01</v>
      </c>
      <c r="K9" s="43">
        <v>116.55</v>
      </c>
      <c r="L9" s="43">
        <f>644.08+73.78+22.71</f>
        <v>740.57</v>
      </c>
      <c r="M9" s="43">
        <f t="shared" si="1"/>
        <v>857.12</v>
      </c>
      <c r="N9" s="45">
        <f t="shared" si="2"/>
        <v>0.98388355755544332</v>
      </c>
      <c r="O9" s="46">
        <v>7.95</v>
      </c>
      <c r="P9" s="46">
        <v>0</v>
      </c>
      <c r="Q9" s="46">
        <f t="shared" si="3"/>
        <v>7.95</v>
      </c>
      <c r="R9" s="46">
        <f>0.66*12</f>
        <v>7.92</v>
      </c>
      <c r="S9" s="46"/>
      <c r="T9" s="46"/>
    </row>
    <row r="10" spans="1:20" x14ac:dyDescent="0.25">
      <c r="A10" s="87">
        <v>5</v>
      </c>
      <c r="B10" s="62" t="s">
        <v>26</v>
      </c>
      <c r="C10" s="33">
        <v>42383</v>
      </c>
      <c r="D10" s="43">
        <v>255.4</v>
      </c>
      <c r="E10" s="43">
        <v>84.25</v>
      </c>
      <c r="F10" s="43">
        <v>59.98</v>
      </c>
      <c r="G10" s="43">
        <v>165.16</v>
      </c>
      <c r="H10" s="43">
        <v>35.61</v>
      </c>
      <c r="I10" s="43">
        <f t="shared" si="0"/>
        <v>200.76999999999998</v>
      </c>
      <c r="J10" s="43">
        <v>7.19</v>
      </c>
      <c r="K10" s="43">
        <v>20.420000000000002</v>
      </c>
      <c r="L10" s="43">
        <v>180.35</v>
      </c>
      <c r="M10" s="43">
        <f t="shared" si="1"/>
        <v>200.76999999999998</v>
      </c>
      <c r="N10" s="45">
        <f t="shared" si="2"/>
        <v>1</v>
      </c>
      <c r="O10" s="46">
        <v>25.55</v>
      </c>
      <c r="P10" s="46">
        <v>0</v>
      </c>
      <c r="Q10" s="46">
        <f t="shared" si="3"/>
        <v>25.55</v>
      </c>
      <c r="R10" s="46">
        <f>2.17*12</f>
        <v>26.04</v>
      </c>
      <c r="S10" s="46"/>
      <c r="T10" s="46"/>
    </row>
    <row r="11" spans="1:20" x14ac:dyDescent="0.25">
      <c r="A11" s="87">
        <v>6</v>
      </c>
      <c r="B11" s="5" t="s">
        <v>27</v>
      </c>
      <c r="C11" s="33">
        <v>42656</v>
      </c>
      <c r="D11" s="43">
        <v>167.53</v>
      </c>
      <c r="E11" s="43">
        <v>37.69</v>
      </c>
      <c r="F11" s="43">
        <v>43.59</v>
      </c>
      <c r="G11" s="43">
        <v>1.58</v>
      </c>
      <c r="H11" s="43">
        <v>71.2</v>
      </c>
      <c r="I11" s="43">
        <f t="shared" si="0"/>
        <v>72.78</v>
      </c>
      <c r="J11" s="44">
        <v>0.75946999999999998</v>
      </c>
      <c r="K11" s="44">
        <v>2.9040300000000001</v>
      </c>
      <c r="L11" s="44">
        <v>69.829210000000003</v>
      </c>
      <c r="M11" s="44">
        <f t="shared" si="1"/>
        <v>72.733240000000009</v>
      </c>
      <c r="N11" s="45">
        <f t="shared" si="2"/>
        <v>0.99935751580104437</v>
      </c>
      <c r="O11" s="46">
        <v>45.01</v>
      </c>
      <c r="P11" s="46">
        <v>0</v>
      </c>
      <c r="Q11" s="46">
        <f t="shared" si="3"/>
        <v>45.01</v>
      </c>
      <c r="R11" s="46">
        <f>3.83*12</f>
        <v>45.96</v>
      </c>
      <c r="S11" s="46"/>
      <c r="T11" s="46"/>
    </row>
    <row r="12" spans="1:20" x14ac:dyDescent="0.25">
      <c r="A12" s="87">
        <v>7</v>
      </c>
      <c r="B12" s="5" t="s">
        <v>46</v>
      </c>
      <c r="C12" s="33">
        <v>42719</v>
      </c>
      <c r="D12" s="43">
        <v>14.58</v>
      </c>
      <c r="E12" s="43">
        <v>42.24</v>
      </c>
      <c r="F12" s="43">
        <v>33.020000000000003</v>
      </c>
      <c r="G12" s="43">
        <v>2.33</v>
      </c>
      <c r="H12" s="43">
        <v>2.99</v>
      </c>
      <c r="I12" s="43">
        <f t="shared" si="0"/>
        <v>5.32</v>
      </c>
      <c r="J12" s="44">
        <v>0.12720000000000001</v>
      </c>
      <c r="K12" s="44">
        <v>0.49708000000000002</v>
      </c>
      <c r="L12" s="44">
        <v>4.8228600000000004</v>
      </c>
      <c r="M12" s="44">
        <f t="shared" si="1"/>
        <v>5.3199400000000008</v>
      </c>
      <c r="N12" s="45">
        <f t="shared" si="2"/>
        <v>0.99998872180451137</v>
      </c>
      <c r="O12" s="46">
        <v>8.6999999999999993</v>
      </c>
      <c r="P12" s="46">
        <v>0</v>
      </c>
      <c r="Q12" s="46">
        <f t="shared" si="3"/>
        <v>8.6999999999999993</v>
      </c>
      <c r="R12" s="46">
        <f>0.72*12</f>
        <v>8.64</v>
      </c>
      <c r="S12" s="46"/>
      <c r="T12" s="46"/>
    </row>
    <row r="13" spans="1:20" x14ac:dyDescent="0.25">
      <c r="A13" s="87">
        <v>8</v>
      </c>
      <c r="B13" s="5" t="s">
        <v>99</v>
      </c>
      <c r="C13" s="33">
        <v>42476</v>
      </c>
      <c r="D13" s="43">
        <v>603.84</v>
      </c>
      <c r="E13" s="43">
        <v>74.64</v>
      </c>
      <c r="F13" s="43">
        <v>48.25</v>
      </c>
      <c r="G13" s="43">
        <v>258.77999999999997</v>
      </c>
      <c r="H13" s="43">
        <v>124.06</v>
      </c>
      <c r="I13" s="43">
        <f t="shared" si="0"/>
        <v>382.84</v>
      </c>
      <c r="J13" s="44">
        <v>8.0213199999999993</v>
      </c>
      <c r="K13" s="44">
        <v>42.34252</v>
      </c>
      <c r="L13" s="44">
        <v>315.46361000000002</v>
      </c>
      <c r="M13" s="44">
        <f t="shared" si="1"/>
        <v>357.80613</v>
      </c>
      <c r="N13" s="45">
        <f t="shared" si="2"/>
        <v>0.93461009821335284</v>
      </c>
      <c r="O13" s="46"/>
      <c r="P13" s="46"/>
      <c r="Q13" s="46"/>
      <c r="R13" s="46"/>
      <c r="S13" s="46"/>
      <c r="T13" s="46"/>
    </row>
    <row r="14" spans="1:20" x14ac:dyDescent="0.25">
      <c r="A14" s="87">
        <v>9</v>
      </c>
      <c r="B14" s="5" t="s">
        <v>28</v>
      </c>
      <c r="C14" s="33">
        <v>42626</v>
      </c>
      <c r="D14" s="43">
        <v>253.53</v>
      </c>
      <c r="E14" s="43">
        <v>54.61</v>
      </c>
      <c r="F14" s="43">
        <v>41.05</v>
      </c>
      <c r="G14" s="43">
        <v>90.28</v>
      </c>
      <c r="H14" s="43">
        <v>36.21</v>
      </c>
      <c r="I14" s="43">
        <f t="shared" si="0"/>
        <v>126.49000000000001</v>
      </c>
      <c r="J14" s="43">
        <v>2.68</v>
      </c>
      <c r="K14" s="43">
        <v>11.35</v>
      </c>
      <c r="L14" s="43">
        <v>115.14</v>
      </c>
      <c r="M14" s="43">
        <v>126.49</v>
      </c>
      <c r="N14" s="45">
        <f t="shared" si="2"/>
        <v>0.99999999999999989</v>
      </c>
      <c r="O14" s="46">
        <v>27.91</v>
      </c>
      <c r="P14" s="46">
        <v>0</v>
      </c>
      <c r="Q14" s="46">
        <f t="shared" si="3"/>
        <v>27.91</v>
      </c>
      <c r="R14" s="46">
        <f>2.32*12</f>
        <v>27.839999999999996</v>
      </c>
      <c r="S14" s="46"/>
      <c r="T14" s="46"/>
    </row>
    <row r="15" spans="1:20" ht="18" x14ac:dyDescent="0.25">
      <c r="A15" s="87">
        <v>10</v>
      </c>
      <c r="B15" s="58" t="s">
        <v>29</v>
      </c>
      <c r="C15" s="75">
        <v>42656</v>
      </c>
      <c r="D15" s="43">
        <v>68.569999999999993</v>
      </c>
      <c r="E15" s="43">
        <v>56.23</v>
      </c>
      <c r="F15" s="43">
        <v>30.99</v>
      </c>
      <c r="G15" s="43">
        <v>34.68</v>
      </c>
      <c r="H15" s="43">
        <v>2.14</v>
      </c>
      <c r="I15" s="43">
        <f t="shared" si="0"/>
        <v>36.82</v>
      </c>
      <c r="J15" s="44">
        <v>1.8193600000000001</v>
      </c>
      <c r="K15" s="44">
        <v>7.6651400000000001</v>
      </c>
      <c r="L15" s="44">
        <v>20.979420000000001</v>
      </c>
      <c r="M15" s="44">
        <f t="shared" ref="M15:M34" si="4">K15+L15</f>
        <v>28.644560000000002</v>
      </c>
      <c r="N15" s="45">
        <f t="shared" si="2"/>
        <v>0.77796197718631188</v>
      </c>
      <c r="O15" s="46">
        <v>1.63</v>
      </c>
      <c r="P15" s="46">
        <v>1.07</v>
      </c>
      <c r="Q15" s="46">
        <f t="shared" si="3"/>
        <v>2.7</v>
      </c>
      <c r="R15" s="46">
        <f>0.12*12</f>
        <v>1.44</v>
      </c>
      <c r="S15" s="46">
        <f>0.1*12</f>
        <v>1.2000000000000002</v>
      </c>
      <c r="T15" s="46"/>
    </row>
    <row r="16" spans="1:20" x14ac:dyDescent="0.25">
      <c r="A16" s="87">
        <v>11</v>
      </c>
      <c r="B16" s="5" t="s">
        <v>127</v>
      </c>
      <c r="C16" s="33">
        <v>42416</v>
      </c>
      <c r="D16" s="43">
        <v>125.49</v>
      </c>
      <c r="E16" s="43">
        <v>63.55</v>
      </c>
      <c r="F16" s="43">
        <v>47.1</v>
      </c>
      <c r="G16" s="43">
        <v>58.05</v>
      </c>
      <c r="H16" s="43">
        <v>16.079999999999998</v>
      </c>
      <c r="I16" s="43">
        <f t="shared" si="0"/>
        <v>74.13</v>
      </c>
      <c r="J16" s="44">
        <v>2.35745</v>
      </c>
      <c r="K16" s="44">
        <v>11.038270000000001</v>
      </c>
      <c r="L16" s="44">
        <v>63.09395</v>
      </c>
      <c r="M16" s="43">
        <f t="shared" si="4"/>
        <v>74.132220000000004</v>
      </c>
      <c r="N16" s="45">
        <f t="shared" si="2"/>
        <v>1.000029947389721</v>
      </c>
      <c r="O16" s="46"/>
      <c r="P16" s="46"/>
      <c r="Q16" s="46"/>
      <c r="R16" s="46"/>
      <c r="S16" s="46"/>
      <c r="T16" s="46"/>
    </row>
    <row r="17" spans="1:20" x14ac:dyDescent="0.25">
      <c r="A17" s="87">
        <v>12</v>
      </c>
      <c r="B17" s="5" t="s">
        <v>39</v>
      </c>
      <c r="C17" s="33">
        <v>42658</v>
      </c>
      <c r="D17" s="47">
        <v>329.66237999999998</v>
      </c>
      <c r="E17" s="47">
        <v>86.48</v>
      </c>
      <c r="F17" s="47">
        <v>60.199999999999996</v>
      </c>
      <c r="G17" s="44">
        <v>216.51950900800003</v>
      </c>
      <c r="H17" s="44">
        <v>47.734337839999988</v>
      </c>
      <c r="I17" s="44">
        <f t="shared" si="0"/>
        <v>264.25384684800002</v>
      </c>
      <c r="J17" s="44">
        <v>9.1706099999999999</v>
      </c>
      <c r="K17" s="44">
        <v>37.975560000000002</v>
      </c>
      <c r="L17" s="43">
        <v>225.72467</v>
      </c>
      <c r="M17" s="43">
        <f t="shared" si="4"/>
        <v>263.70023000000003</v>
      </c>
      <c r="N17" s="45">
        <f t="shared" si="2"/>
        <v>0.99790498093176883</v>
      </c>
      <c r="O17" s="48">
        <v>38.49</v>
      </c>
      <c r="P17" s="48">
        <v>0</v>
      </c>
      <c r="Q17" s="48">
        <f t="shared" si="3"/>
        <v>38.49</v>
      </c>
      <c r="R17" s="48">
        <v>30.109000000000002</v>
      </c>
      <c r="S17" s="46">
        <v>0</v>
      </c>
      <c r="T17" s="46">
        <f>R17+S17</f>
        <v>30.109000000000002</v>
      </c>
    </row>
    <row r="18" spans="1:20" x14ac:dyDescent="0.25">
      <c r="A18" s="87">
        <v>13</v>
      </c>
      <c r="B18" s="5" t="s">
        <v>30</v>
      </c>
      <c r="C18" s="33">
        <v>42383</v>
      </c>
      <c r="D18" s="43">
        <v>611.30999999999995</v>
      </c>
      <c r="E18" s="43">
        <v>76.040000000000006</v>
      </c>
      <c r="F18" s="43">
        <v>49.36</v>
      </c>
      <c r="G18" s="43">
        <v>285.55</v>
      </c>
      <c r="H18" s="43">
        <v>116.38</v>
      </c>
      <c r="I18" s="43">
        <f t="shared" si="0"/>
        <v>401.93</v>
      </c>
      <c r="J18" s="43">
        <v>10.97</v>
      </c>
      <c r="K18" s="43">
        <v>43.91</v>
      </c>
      <c r="L18" s="43">
        <v>358.02</v>
      </c>
      <c r="M18" s="43">
        <f t="shared" si="4"/>
        <v>401.92999999999995</v>
      </c>
      <c r="N18" s="45">
        <f t="shared" si="2"/>
        <v>0.99999999999999989</v>
      </c>
      <c r="O18" s="46">
        <v>0.01</v>
      </c>
      <c r="P18" s="46">
        <v>0.03</v>
      </c>
      <c r="Q18" s="46">
        <f t="shared" si="3"/>
        <v>0.04</v>
      </c>
      <c r="R18" s="46">
        <f>0*12</f>
        <v>0</v>
      </c>
      <c r="S18" s="46"/>
      <c r="T18" s="46"/>
    </row>
    <row r="19" spans="1:20" x14ac:dyDescent="0.25">
      <c r="A19" s="87">
        <v>14</v>
      </c>
      <c r="B19" s="5" t="s">
        <v>129</v>
      </c>
      <c r="C19" s="33">
        <v>42690</v>
      </c>
      <c r="D19" s="43">
        <v>333.88</v>
      </c>
      <c r="E19" s="43">
        <v>52.629999999999995</v>
      </c>
      <c r="F19" s="43">
        <v>39.5</v>
      </c>
      <c r="G19" s="43">
        <v>91.87</v>
      </c>
      <c r="H19" s="43">
        <v>62.93</v>
      </c>
      <c r="I19" s="43">
        <f t="shared" si="0"/>
        <v>154.80000000000001</v>
      </c>
      <c r="J19" s="43">
        <v>5.9579899999999997</v>
      </c>
      <c r="K19" s="43">
        <v>25.586279999999999</v>
      </c>
      <c r="L19" s="43">
        <v>129.21384</v>
      </c>
      <c r="M19" s="43">
        <f t="shared" si="4"/>
        <v>154.80011999999999</v>
      </c>
      <c r="N19" s="45">
        <f t="shared" si="2"/>
        <v>1.0000007751937983</v>
      </c>
      <c r="O19" s="46"/>
      <c r="P19" s="46"/>
      <c r="Q19" s="46"/>
      <c r="R19" s="46"/>
      <c r="S19" s="46"/>
      <c r="T19" s="46"/>
    </row>
    <row r="20" spans="1:20" ht="22.5" x14ac:dyDescent="0.25">
      <c r="A20" s="87">
        <v>15</v>
      </c>
      <c r="B20" s="5" t="s">
        <v>31</v>
      </c>
      <c r="C20" s="33">
        <v>42443</v>
      </c>
      <c r="D20" s="43">
        <v>725.98</v>
      </c>
      <c r="E20" s="43">
        <v>80.099999999999994</v>
      </c>
      <c r="F20" s="43">
        <v>62.61</v>
      </c>
      <c r="G20" s="43">
        <v>420.83</v>
      </c>
      <c r="H20" s="43">
        <v>125.59</v>
      </c>
      <c r="I20" s="43">
        <f t="shared" si="0"/>
        <v>546.41999999999996</v>
      </c>
      <c r="J20" s="44">
        <v>14.319459999999999</v>
      </c>
      <c r="K20" s="44">
        <v>51.170310000000001</v>
      </c>
      <c r="L20" s="44">
        <v>478.43592999999998</v>
      </c>
      <c r="M20" s="44">
        <f t="shared" si="4"/>
        <v>529.60623999999996</v>
      </c>
      <c r="N20" s="45">
        <f t="shared" si="2"/>
        <v>0.96922923758281176</v>
      </c>
      <c r="O20" s="46">
        <v>16.95</v>
      </c>
      <c r="P20" s="46">
        <v>0</v>
      </c>
      <c r="Q20" s="46">
        <f t="shared" si="3"/>
        <v>16.95</v>
      </c>
      <c r="R20" s="46">
        <f>1.3*12</f>
        <v>15.600000000000001</v>
      </c>
      <c r="S20" s="46"/>
      <c r="T20" s="46"/>
    </row>
    <row r="21" spans="1:20" ht="19.5" x14ac:dyDescent="0.25">
      <c r="A21" s="87">
        <v>16</v>
      </c>
      <c r="B21" s="80" t="s">
        <v>32</v>
      </c>
      <c r="C21" s="33">
        <v>42414</v>
      </c>
      <c r="D21" s="43">
        <v>1123.73</v>
      </c>
      <c r="E21" s="43">
        <v>76.319999999999993</v>
      </c>
      <c r="F21" s="43">
        <v>45.34</v>
      </c>
      <c r="G21" s="43">
        <v>469.72</v>
      </c>
      <c r="H21" s="43">
        <v>230.45</v>
      </c>
      <c r="I21" s="43">
        <f t="shared" si="0"/>
        <v>700.17000000000007</v>
      </c>
      <c r="J21" s="43">
        <v>25.05</v>
      </c>
      <c r="K21" s="43">
        <v>108.01</v>
      </c>
      <c r="L21" s="43">
        <v>592.16</v>
      </c>
      <c r="M21" s="43">
        <f t="shared" si="4"/>
        <v>700.17</v>
      </c>
      <c r="N21" s="45">
        <f t="shared" si="2"/>
        <v>0.99999999999999989</v>
      </c>
      <c r="O21" s="46">
        <v>12.28</v>
      </c>
      <c r="P21" s="46">
        <v>1.0900000000000001</v>
      </c>
      <c r="Q21" s="46">
        <f t="shared" si="3"/>
        <v>13.37</v>
      </c>
      <c r="R21" s="46">
        <f>1.08*12</f>
        <v>12.96</v>
      </c>
      <c r="S21" s="46"/>
      <c r="T21" s="46"/>
    </row>
    <row r="22" spans="1:20" x14ac:dyDescent="0.25">
      <c r="A22" s="87">
        <v>17</v>
      </c>
      <c r="B22" s="5" t="s">
        <v>109</v>
      </c>
      <c r="C22" s="33">
        <v>42476</v>
      </c>
      <c r="D22" s="43">
        <v>27.22</v>
      </c>
      <c r="E22" s="43">
        <v>88.56</v>
      </c>
      <c r="F22" s="43">
        <v>85.75</v>
      </c>
      <c r="G22" s="43">
        <v>17.91</v>
      </c>
      <c r="H22" s="43">
        <v>7.15</v>
      </c>
      <c r="I22" s="43">
        <f t="shared" si="0"/>
        <v>25.060000000000002</v>
      </c>
      <c r="J22" s="44">
        <v>0.62868999999999997</v>
      </c>
      <c r="K22" s="44">
        <v>1.99701</v>
      </c>
      <c r="L22" s="44">
        <v>19.19229</v>
      </c>
      <c r="M22" s="44">
        <f t="shared" si="4"/>
        <v>21.189299999999999</v>
      </c>
      <c r="N22" s="45">
        <f t="shared" si="2"/>
        <v>0.84554269752593769</v>
      </c>
      <c r="O22" s="46"/>
      <c r="P22" s="46"/>
      <c r="Q22" s="46"/>
      <c r="R22" s="46"/>
      <c r="S22" s="46"/>
      <c r="T22" s="46"/>
    </row>
    <row r="23" spans="1:20" x14ac:dyDescent="0.25">
      <c r="A23" s="87">
        <v>18</v>
      </c>
      <c r="B23" s="5" t="s">
        <v>51</v>
      </c>
      <c r="C23" s="33">
        <v>42416</v>
      </c>
      <c r="D23" s="43">
        <v>29.64</v>
      </c>
      <c r="E23" s="43">
        <v>77.790000000000006</v>
      </c>
      <c r="F23" s="43">
        <v>50.87</v>
      </c>
      <c r="G23" s="43">
        <v>18.43</v>
      </c>
      <c r="H23" s="43">
        <v>3.03</v>
      </c>
      <c r="I23" s="43">
        <f t="shared" si="0"/>
        <v>21.46</v>
      </c>
      <c r="J23" s="44">
        <v>0.14943999999999999</v>
      </c>
      <c r="K23" s="44">
        <v>0.84526000000000001</v>
      </c>
      <c r="L23" s="44">
        <v>20.55405</v>
      </c>
      <c r="M23" s="44">
        <f t="shared" si="4"/>
        <v>21.39931</v>
      </c>
      <c r="N23" s="45">
        <f t="shared" si="2"/>
        <v>0.99717194780987883</v>
      </c>
      <c r="O23" s="46">
        <v>0.3</v>
      </c>
      <c r="P23" s="46">
        <v>0</v>
      </c>
      <c r="Q23" s="46">
        <f t="shared" si="3"/>
        <v>0.3</v>
      </c>
      <c r="R23" s="46">
        <f>0*12</f>
        <v>0</v>
      </c>
      <c r="S23" s="46"/>
      <c r="T23" s="46"/>
    </row>
    <row r="24" spans="1:20" x14ac:dyDescent="0.25">
      <c r="A24" s="87">
        <v>19</v>
      </c>
      <c r="B24" s="5" t="s">
        <v>90</v>
      </c>
      <c r="C24" s="33">
        <v>42445</v>
      </c>
      <c r="D24" s="43">
        <v>10.91</v>
      </c>
      <c r="E24" s="43">
        <v>5.29</v>
      </c>
      <c r="F24" s="43">
        <v>5.62</v>
      </c>
      <c r="G24" s="43">
        <v>4.33</v>
      </c>
      <c r="H24" s="43">
        <v>2.73</v>
      </c>
      <c r="I24" s="43">
        <f t="shared" si="0"/>
        <v>7.0600000000000005</v>
      </c>
      <c r="J24" s="44">
        <v>0.25588</v>
      </c>
      <c r="K24" s="44">
        <v>0.81740000000000002</v>
      </c>
      <c r="L24" s="44">
        <v>5.8647499999999999</v>
      </c>
      <c r="M24" s="44">
        <f t="shared" si="4"/>
        <v>6.68215</v>
      </c>
      <c r="N24" s="45">
        <f t="shared" si="2"/>
        <v>0.94648016997167128</v>
      </c>
      <c r="O24" s="46"/>
      <c r="P24" s="46"/>
      <c r="Q24" s="46"/>
      <c r="R24" s="46"/>
      <c r="S24" s="46"/>
      <c r="T24" s="46"/>
    </row>
    <row r="25" spans="1:20" x14ac:dyDescent="0.25">
      <c r="A25" s="87">
        <v>20</v>
      </c>
      <c r="B25" s="5" t="s">
        <v>121</v>
      </c>
      <c r="C25" s="33">
        <v>42537</v>
      </c>
      <c r="D25" s="43">
        <v>19.809999999999999</v>
      </c>
      <c r="E25" s="43">
        <v>79.83</v>
      </c>
      <c r="F25" s="43">
        <v>61.98</v>
      </c>
      <c r="G25" s="43">
        <v>11.23</v>
      </c>
      <c r="H25" s="43">
        <v>3.56</v>
      </c>
      <c r="I25" s="43">
        <f t="shared" si="0"/>
        <v>14.790000000000001</v>
      </c>
      <c r="J25" s="44">
        <v>0.47499999999999998</v>
      </c>
      <c r="K25" s="44">
        <v>2.10765</v>
      </c>
      <c r="L25" s="44">
        <v>11.939220000000001</v>
      </c>
      <c r="M25" s="44">
        <f t="shared" si="4"/>
        <v>14.04687</v>
      </c>
      <c r="N25" s="45">
        <f t="shared" si="2"/>
        <v>0.94975456389452328</v>
      </c>
      <c r="O25" s="46"/>
      <c r="P25" s="46"/>
      <c r="Q25" s="46"/>
      <c r="R25" s="46"/>
      <c r="S25" s="46"/>
      <c r="T25" s="46"/>
    </row>
    <row r="26" spans="1:20" x14ac:dyDescent="0.25">
      <c r="A26" s="87">
        <v>21</v>
      </c>
      <c r="B26" s="5" t="s">
        <v>44</v>
      </c>
      <c r="C26" s="33">
        <v>42689</v>
      </c>
      <c r="D26" s="43">
        <v>419.47</v>
      </c>
      <c r="E26" s="43">
        <v>82.17</v>
      </c>
      <c r="F26" s="43">
        <v>55.77</v>
      </c>
      <c r="G26" s="43">
        <v>287.19</v>
      </c>
      <c r="H26" s="43">
        <v>39.020000000000003</v>
      </c>
      <c r="I26" s="43">
        <f t="shared" si="0"/>
        <v>326.20999999999998</v>
      </c>
      <c r="J26" s="44">
        <v>10.275399999999999</v>
      </c>
      <c r="K26" s="44">
        <v>37.008699999999997</v>
      </c>
      <c r="L26" s="44">
        <v>284.95724999999999</v>
      </c>
      <c r="M26" s="44">
        <f t="shared" si="4"/>
        <v>321.96594999999996</v>
      </c>
      <c r="N26" s="45">
        <f t="shared" si="2"/>
        <v>0.98698982250697398</v>
      </c>
      <c r="O26" s="46">
        <v>0.41</v>
      </c>
      <c r="P26" s="46">
        <v>7.0000000000000007E-2</v>
      </c>
      <c r="Q26" s="46">
        <f t="shared" si="3"/>
        <v>0.48</v>
      </c>
      <c r="R26" s="46">
        <f>0*12</f>
        <v>0</v>
      </c>
      <c r="S26" s="46"/>
      <c r="T26" s="46"/>
    </row>
    <row r="27" spans="1:20" x14ac:dyDescent="0.25">
      <c r="A27" s="87">
        <v>22</v>
      </c>
      <c r="B27" s="5" t="s">
        <v>33</v>
      </c>
      <c r="C27" s="33">
        <v>42717</v>
      </c>
      <c r="D27" s="43">
        <v>277.04000000000002</v>
      </c>
      <c r="E27" s="43">
        <v>54.79</v>
      </c>
      <c r="F27" s="43">
        <v>44.83</v>
      </c>
      <c r="G27" s="43">
        <v>94.88</v>
      </c>
      <c r="H27" s="43">
        <v>46.57</v>
      </c>
      <c r="I27" s="43">
        <f t="shared" si="0"/>
        <v>141.44999999999999</v>
      </c>
      <c r="J27" s="43">
        <v>1.79</v>
      </c>
      <c r="K27" s="43">
        <v>7.71</v>
      </c>
      <c r="L27" s="43">
        <v>133.74</v>
      </c>
      <c r="M27" s="43">
        <f t="shared" si="4"/>
        <v>141.45000000000002</v>
      </c>
      <c r="N27" s="45">
        <f t="shared" si="2"/>
        <v>1.0000000000000002</v>
      </c>
      <c r="O27" s="48">
        <v>21.09</v>
      </c>
      <c r="P27" s="48">
        <v>0</v>
      </c>
      <c r="Q27" s="48">
        <f t="shared" si="3"/>
        <v>21.09</v>
      </c>
      <c r="R27" s="48">
        <f>1.617*12</f>
        <v>19.404</v>
      </c>
      <c r="S27" s="50"/>
      <c r="T27" s="50"/>
    </row>
    <row r="28" spans="1:20" x14ac:dyDescent="0.25">
      <c r="A28" s="87">
        <v>23</v>
      </c>
      <c r="B28" s="5" t="s">
        <v>34</v>
      </c>
      <c r="C28" s="33">
        <v>42656</v>
      </c>
      <c r="D28" s="43">
        <v>686.21</v>
      </c>
      <c r="E28" s="43">
        <v>69.09</v>
      </c>
      <c r="F28" s="43">
        <v>53</v>
      </c>
      <c r="G28" s="43">
        <v>356.09</v>
      </c>
      <c r="H28" s="43">
        <v>90.53</v>
      </c>
      <c r="I28" s="43">
        <f t="shared" si="0"/>
        <v>446.62</v>
      </c>
      <c r="J28" s="43">
        <v>9.32</v>
      </c>
      <c r="K28" s="43">
        <v>37</v>
      </c>
      <c r="L28" s="43">
        <v>409.62</v>
      </c>
      <c r="M28" s="43">
        <f t="shared" si="4"/>
        <v>446.62</v>
      </c>
      <c r="N28" s="45">
        <f t="shared" si="2"/>
        <v>1</v>
      </c>
      <c r="O28" s="46">
        <v>15.95</v>
      </c>
      <c r="P28" s="46">
        <v>0.99</v>
      </c>
      <c r="Q28" s="46">
        <f t="shared" si="3"/>
        <v>16.939999999999998</v>
      </c>
      <c r="R28" s="46">
        <f>1.3*12</f>
        <v>15.600000000000001</v>
      </c>
      <c r="S28" s="46">
        <f>0.08*12</f>
        <v>0.96</v>
      </c>
      <c r="T28" s="46"/>
    </row>
    <row r="29" spans="1:20" x14ac:dyDescent="0.25">
      <c r="A29" s="87">
        <v>24</v>
      </c>
      <c r="B29" s="5" t="s">
        <v>48</v>
      </c>
      <c r="C29" s="33">
        <v>42385</v>
      </c>
      <c r="D29" s="43">
        <v>6.08</v>
      </c>
      <c r="E29" s="43">
        <v>75.739999999999995</v>
      </c>
      <c r="F29" s="43">
        <v>40.36</v>
      </c>
      <c r="G29" s="43">
        <v>3.45</v>
      </c>
      <c r="H29" s="43">
        <v>0.61</v>
      </c>
      <c r="I29" s="43">
        <f t="shared" si="0"/>
        <v>4.0600000000000005</v>
      </c>
      <c r="J29" s="44">
        <v>0.16472999999999999</v>
      </c>
      <c r="K29" s="44">
        <v>0.53986000000000001</v>
      </c>
      <c r="L29" s="44">
        <v>3.2409300000000001</v>
      </c>
      <c r="M29" s="44">
        <f t="shared" si="4"/>
        <v>3.7807900000000001</v>
      </c>
      <c r="N29" s="45">
        <f t="shared" si="2"/>
        <v>0.93122906403940875</v>
      </c>
      <c r="O29" s="46">
        <v>0.34</v>
      </c>
      <c r="P29" s="46">
        <v>0.24</v>
      </c>
      <c r="Q29" s="46">
        <f t="shared" si="3"/>
        <v>0.58000000000000007</v>
      </c>
      <c r="R29" s="46">
        <f>0.02*12</f>
        <v>0.24</v>
      </c>
      <c r="S29" s="46"/>
      <c r="T29" s="46"/>
    </row>
    <row r="30" spans="1:20" x14ac:dyDescent="0.25">
      <c r="A30" s="88">
        <v>25</v>
      </c>
      <c r="B30" s="5" t="s">
        <v>132</v>
      </c>
      <c r="C30" s="33">
        <v>42690</v>
      </c>
      <c r="D30" s="43">
        <v>721.39</v>
      </c>
      <c r="E30" s="43">
        <v>62.55</v>
      </c>
      <c r="F30" s="43">
        <v>37.79</v>
      </c>
      <c r="G30" s="43">
        <v>232.62</v>
      </c>
      <c r="H30" s="43">
        <v>132.08000000000001</v>
      </c>
      <c r="I30" s="43">
        <f t="shared" si="0"/>
        <v>364.70000000000005</v>
      </c>
      <c r="J30" s="44">
        <v>17.165929999999999</v>
      </c>
      <c r="K30" s="44">
        <v>73.270380000000003</v>
      </c>
      <c r="L30" s="44">
        <v>284.06673999999998</v>
      </c>
      <c r="M30" s="44">
        <f t="shared" si="4"/>
        <v>357.33711999999997</v>
      </c>
      <c r="N30" s="45">
        <f t="shared" si="2"/>
        <v>0.97981113243761975</v>
      </c>
      <c r="O30" s="46"/>
      <c r="P30" s="46"/>
      <c r="Q30" s="46"/>
      <c r="R30" s="46"/>
      <c r="S30" s="46"/>
      <c r="T30" s="46"/>
    </row>
    <row r="31" spans="1:20" x14ac:dyDescent="0.25">
      <c r="A31" s="88">
        <v>26</v>
      </c>
      <c r="B31" s="5" t="s">
        <v>119</v>
      </c>
      <c r="C31" s="33">
        <v>42658</v>
      </c>
      <c r="D31" s="44">
        <v>352.89</v>
      </c>
      <c r="E31" s="44">
        <v>60.96</v>
      </c>
      <c r="F31" s="44">
        <v>41.14</v>
      </c>
      <c r="G31" s="44">
        <v>143.079216</v>
      </c>
      <c r="H31" s="44">
        <v>48.619252000000003</v>
      </c>
      <c r="I31" s="44">
        <f t="shared" si="0"/>
        <v>191.69846799999999</v>
      </c>
      <c r="J31" s="43">
        <v>5.67</v>
      </c>
      <c r="K31" s="43">
        <v>15.29</v>
      </c>
      <c r="L31" s="43">
        <v>176.33</v>
      </c>
      <c r="M31" s="43">
        <f t="shared" si="4"/>
        <v>191.62</v>
      </c>
      <c r="N31" s="45">
        <f t="shared" si="2"/>
        <v>0.99959066965522136</v>
      </c>
      <c r="O31" s="50">
        <v>17.18</v>
      </c>
      <c r="P31" s="50">
        <v>1.53</v>
      </c>
      <c r="Q31" s="50">
        <f t="shared" si="3"/>
        <v>18.71</v>
      </c>
      <c r="R31" s="50">
        <f>1.54*12</f>
        <v>18.48</v>
      </c>
      <c r="S31" s="50"/>
      <c r="T31" s="50"/>
    </row>
    <row r="32" spans="1:20" x14ac:dyDescent="0.25">
      <c r="A32" s="88">
        <v>27</v>
      </c>
      <c r="B32" s="5" t="s">
        <v>35</v>
      </c>
      <c r="C32" s="33">
        <v>42628</v>
      </c>
      <c r="D32" s="43">
        <v>36.71</v>
      </c>
      <c r="E32" s="44">
        <v>74.75</v>
      </c>
      <c r="F32" s="44">
        <v>49.54</v>
      </c>
      <c r="G32" s="43">
        <v>20.260000000000002</v>
      </c>
      <c r="H32" s="43">
        <v>4.76</v>
      </c>
      <c r="I32" s="43">
        <f t="shared" si="0"/>
        <v>25.020000000000003</v>
      </c>
      <c r="J32" s="44">
        <v>1.1083799999999999</v>
      </c>
      <c r="K32" s="44">
        <v>5.0566000000000004</v>
      </c>
      <c r="L32" s="44">
        <v>19.954519999999999</v>
      </c>
      <c r="M32" s="44">
        <f t="shared" si="4"/>
        <v>25.011119999999998</v>
      </c>
      <c r="N32" s="45">
        <f t="shared" si="2"/>
        <v>0.99964508393285356</v>
      </c>
      <c r="O32" s="50">
        <v>0.26</v>
      </c>
      <c r="P32" s="50">
        <v>0.17</v>
      </c>
      <c r="Q32" s="50">
        <f t="shared" si="3"/>
        <v>0.43000000000000005</v>
      </c>
      <c r="R32" s="50">
        <f>0.02*12</f>
        <v>0.24</v>
      </c>
      <c r="S32" s="46"/>
      <c r="T32" s="46"/>
    </row>
    <row r="33" spans="1:20" ht="22.5" x14ac:dyDescent="0.25">
      <c r="A33" s="88">
        <v>28</v>
      </c>
      <c r="B33" s="5" t="s">
        <v>79</v>
      </c>
      <c r="C33" s="33">
        <v>42385</v>
      </c>
      <c r="D33" s="43">
        <v>1995.81</v>
      </c>
      <c r="E33" s="43">
        <v>79.56</v>
      </c>
      <c r="F33" s="43">
        <v>64.430000000000007</v>
      </c>
      <c r="G33" s="43">
        <v>1234.0899999999999</v>
      </c>
      <c r="H33" s="43">
        <v>286.52</v>
      </c>
      <c r="I33" s="43">
        <f t="shared" si="0"/>
        <v>1520.61</v>
      </c>
      <c r="J33" s="44">
        <v>40.945</v>
      </c>
      <c r="K33" s="44">
        <v>164.50407999999999</v>
      </c>
      <c r="L33" s="44">
        <v>1305.4606000000001</v>
      </c>
      <c r="M33" s="44">
        <f t="shared" si="4"/>
        <v>1469.96468</v>
      </c>
      <c r="N33" s="45">
        <f t="shared" si="2"/>
        <v>0.96669407671921148</v>
      </c>
      <c r="O33" s="48">
        <v>96.14</v>
      </c>
      <c r="P33" s="48">
        <v>0</v>
      </c>
      <c r="Q33" s="48">
        <f t="shared" si="3"/>
        <v>96.14</v>
      </c>
      <c r="R33" s="48">
        <f>2.14*12</f>
        <v>25.68</v>
      </c>
      <c r="S33" s="50"/>
      <c r="T33" s="50"/>
    </row>
    <row r="34" spans="1:20" x14ac:dyDescent="0.25">
      <c r="A34" s="88">
        <v>29</v>
      </c>
      <c r="B34" s="80" t="s">
        <v>38</v>
      </c>
      <c r="C34" s="33">
        <v>42658</v>
      </c>
      <c r="D34" s="43">
        <v>101.17</v>
      </c>
      <c r="E34" s="44">
        <v>65.260000000000005</v>
      </c>
      <c r="F34" s="43">
        <v>52.05</v>
      </c>
      <c r="G34" s="43">
        <v>45.85</v>
      </c>
      <c r="H34" s="43">
        <v>16.09</v>
      </c>
      <c r="I34" s="43">
        <f t="shared" si="0"/>
        <v>61.94</v>
      </c>
      <c r="J34" s="43">
        <v>1.84</v>
      </c>
      <c r="K34" s="43">
        <v>7.92</v>
      </c>
      <c r="L34" s="43">
        <v>54.02</v>
      </c>
      <c r="M34" s="43">
        <f t="shared" si="4"/>
        <v>61.940000000000005</v>
      </c>
      <c r="N34" s="45">
        <f t="shared" si="2"/>
        <v>1.0000000000000002</v>
      </c>
      <c r="O34" s="48"/>
      <c r="P34" s="48"/>
      <c r="Q34" s="48"/>
      <c r="R34" s="48">
        <v>0.03</v>
      </c>
      <c r="S34" s="48">
        <v>0.105</v>
      </c>
      <c r="T34" s="50"/>
    </row>
    <row r="35" spans="1:20" ht="22.5" x14ac:dyDescent="0.25">
      <c r="A35" s="88">
        <v>30</v>
      </c>
      <c r="B35" s="5" t="s">
        <v>64</v>
      </c>
      <c r="C35" s="33">
        <v>42536</v>
      </c>
      <c r="D35" s="43">
        <v>913.48</v>
      </c>
      <c r="E35" s="43">
        <v>74.47</v>
      </c>
      <c r="F35" s="43">
        <v>47.55</v>
      </c>
      <c r="G35" s="43">
        <v>463.31</v>
      </c>
      <c r="H35" s="43">
        <v>138.53</v>
      </c>
      <c r="I35" s="43">
        <f t="shared" si="0"/>
        <v>601.84</v>
      </c>
      <c r="J35" s="44">
        <v>15.859389999999999</v>
      </c>
      <c r="K35" s="44">
        <v>51.820540000000001</v>
      </c>
      <c r="L35" s="44">
        <v>550.01715999999999</v>
      </c>
      <c r="M35" s="44">
        <f>K35+L35</f>
        <v>601.83770000000004</v>
      </c>
      <c r="N35" s="45">
        <f t="shared" si="2"/>
        <v>0.99999617838628208</v>
      </c>
      <c r="O35" s="50"/>
      <c r="P35" s="50"/>
      <c r="Q35" s="50"/>
      <c r="R35" s="50">
        <v>30.64</v>
      </c>
      <c r="S35" s="50">
        <v>3.8660000000000001</v>
      </c>
      <c r="T35" s="50"/>
    </row>
    <row r="36" spans="1:20" x14ac:dyDescent="0.25">
      <c r="A36" s="88">
        <v>31</v>
      </c>
      <c r="B36" s="5" t="s">
        <v>50</v>
      </c>
      <c r="C36" s="33">
        <v>42445</v>
      </c>
      <c r="D36" s="43">
        <v>3.8</v>
      </c>
      <c r="E36" s="43">
        <v>29.94</v>
      </c>
      <c r="F36" s="43">
        <v>1.7</v>
      </c>
      <c r="G36" s="43">
        <v>0.61</v>
      </c>
      <c r="H36" s="43">
        <v>0.02</v>
      </c>
      <c r="I36" s="43">
        <f t="shared" si="0"/>
        <v>0.63</v>
      </c>
      <c r="J36" s="44">
        <v>4.1430000000000002E-2</v>
      </c>
      <c r="K36" s="44">
        <v>0.16714000000000001</v>
      </c>
      <c r="L36" s="44">
        <v>0.37537999999999999</v>
      </c>
      <c r="M36" s="44">
        <v>0.55000000000000004</v>
      </c>
      <c r="N36" s="45">
        <f t="shared" si="2"/>
        <v>0.87301587301587313</v>
      </c>
      <c r="O36" s="50"/>
      <c r="P36" s="50"/>
      <c r="Q36" s="50"/>
      <c r="R36" s="50"/>
      <c r="S36" s="50"/>
      <c r="T36" s="50"/>
    </row>
    <row r="37" spans="1:20" ht="22.5" x14ac:dyDescent="0.25">
      <c r="A37" s="88">
        <v>32</v>
      </c>
      <c r="B37" s="5" t="s">
        <v>43</v>
      </c>
      <c r="C37" s="33">
        <v>42689</v>
      </c>
      <c r="D37" s="43">
        <v>2.4300000000000002</v>
      </c>
      <c r="E37" s="43">
        <v>26.66</v>
      </c>
      <c r="F37" s="43">
        <v>56.47</v>
      </c>
      <c r="G37" s="43">
        <v>0.16</v>
      </c>
      <c r="H37" s="43">
        <v>1.03</v>
      </c>
      <c r="I37" s="43">
        <f t="shared" si="0"/>
        <v>1.19</v>
      </c>
      <c r="J37" s="44">
        <v>1.116E-2</v>
      </c>
      <c r="K37" s="44">
        <v>5.0410000000000003E-2</v>
      </c>
      <c r="L37" s="44">
        <v>1.0261100000000001</v>
      </c>
      <c r="M37" s="44">
        <f>K37+L37</f>
        <v>1.0765200000000001</v>
      </c>
      <c r="N37" s="45">
        <f t="shared" si="2"/>
        <v>0.90463865546218503</v>
      </c>
      <c r="O37" s="50"/>
      <c r="P37" s="50"/>
      <c r="Q37" s="50"/>
      <c r="R37" s="50"/>
      <c r="S37" s="50"/>
      <c r="T37" s="50"/>
    </row>
    <row r="38" spans="1:20" ht="18" x14ac:dyDescent="0.25">
      <c r="A38" s="88">
        <v>33</v>
      </c>
      <c r="B38" s="58" t="s">
        <v>84</v>
      </c>
      <c r="C38" s="76">
        <v>42596</v>
      </c>
      <c r="D38" s="43">
        <v>3.43</v>
      </c>
      <c r="E38" s="43">
        <v>1.83</v>
      </c>
      <c r="F38" s="43">
        <v>1.6</v>
      </c>
      <c r="G38" s="43">
        <v>1.54</v>
      </c>
      <c r="H38" s="43">
        <v>0.82</v>
      </c>
      <c r="I38" s="43">
        <f t="shared" si="0"/>
        <v>2.36</v>
      </c>
      <c r="J38" s="44">
        <v>3.2370000000000003E-2</v>
      </c>
      <c r="K38" s="44">
        <v>0.19152</v>
      </c>
      <c r="L38" s="44">
        <v>1.6238900000000001</v>
      </c>
      <c r="M38" s="44">
        <f>K38+L38</f>
        <v>1.81541</v>
      </c>
      <c r="N38" s="45">
        <f t="shared" si="2"/>
        <v>0.76924152542372881</v>
      </c>
      <c r="O38" s="50"/>
      <c r="P38" s="50"/>
      <c r="Q38" s="50"/>
      <c r="R38" s="50"/>
      <c r="S38" s="50"/>
      <c r="T38" s="50"/>
    </row>
    <row r="39" spans="1:20" x14ac:dyDescent="0.25">
      <c r="A39" s="88">
        <v>34</v>
      </c>
      <c r="B39" s="17" t="s">
        <v>37</v>
      </c>
      <c r="C39" s="33">
        <v>42445</v>
      </c>
      <c r="D39" s="43">
        <v>0.64</v>
      </c>
      <c r="E39" s="44">
        <v>35.299999999999997</v>
      </c>
      <c r="F39" s="43">
        <v>33.56</v>
      </c>
      <c r="G39" s="43">
        <v>0.05</v>
      </c>
      <c r="H39" s="43">
        <v>0.17</v>
      </c>
      <c r="I39" s="43">
        <f t="shared" si="0"/>
        <v>0.22000000000000003</v>
      </c>
      <c r="J39" s="43">
        <v>0.01</v>
      </c>
      <c r="K39" s="43">
        <v>0.04</v>
      </c>
      <c r="L39" s="43">
        <v>0.18</v>
      </c>
      <c r="M39" s="43">
        <f>K39+L39</f>
        <v>0.22</v>
      </c>
      <c r="N39" s="45">
        <f t="shared" si="2"/>
        <v>0.99999999999999989</v>
      </c>
      <c r="O39" s="50"/>
      <c r="P39" s="50"/>
      <c r="Q39" s="50"/>
      <c r="R39" s="50"/>
      <c r="S39" s="50"/>
      <c r="T39" s="50"/>
    </row>
    <row r="40" spans="1:20" x14ac:dyDescent="0.25">
      <c r="A40" s="88">
        <v>35</v>
      </c>
      <c r="B40" s="5" t="s">
        <v>41</v>
      </c>
      <c r="C40" s="33">
        <v>42414</v>
      </c>
      <c r="D40" s="43">
        <v>10.55</v>
      </c>
      <c r="E40" s="43">
        <v>38.54</v>
      </c>
      <c r="F40" s="43">
        <v>47.26</v>
      </c>
      <c r="G40" s="43">
        <v>0.11</v>
      </c>
      <c r="H40" s="43">
        <v>4.8499999999999996</v>
      </c>
      <c r="I40" s="43">
        <f t="shared" si="0"/>
        <v>4.96</v>
      </c>
      <c r="J40" s="44">
        <v>1E-3</v>
      </c>
      <c r="K40" s="44">
        <v>5.3800000000000002E-3</v>
      </c>
      <c r="L40" s="44">
        <v>2.56589</v>
      </c>
      <c r="M40" s="44">
        <f>K40+L40</f>
        <v>2.5712700000000002</v>
      </c>
      <c r="N40" s="45">
        <f t="shared" si="2"/>
        <v>0.51840120967741943</v>
      </c>
      <c r="O40" s="50"/>
      <c r="P40" s="50"/>
      <c r="Q40" s="50"/>
      <c r="R40" s="50"/>
      <c r="S40" s="50"/>
      <c r="T40" s="50"/>
    </row>
    <row r="41" spans="1:20" x14ac:dyDescent="0.25">
      <c r="A41" s="87">
        <v>36</v>
      </c>
      <c r="B41" s="5" t="s">
        <v>42</v>
      </c>
      <c r="C41" s="33">
        <v>42628</v>
      </c>
      <c r="D41" s="43">
        <v>12.44</v>
      </c>
      <c r="E41" s="43">
        <v>59.68</v>
      </c>
      <c r="F41" s="43">
        <v>46.94</v>
      </c>
      <c r="G41" s="43">
        <v>2.35</v>
      </c>
      <c r="H41" s="43">
        <v>3.99</v>
      </c>
      <c r="I41" s="43">
        <f t="shared" si="0"/>
        <v>6.34</v>
      </c>
      <c r="J41" s="44">
        <v>0.25448999999999999</v>
      </c>
      <c r="K41" s="44">
        <v>0.90171000000000001</v>
      </c>
      <c r="L41" s="44">
        <v>5.2897600000000002</v>
      </c>
      <c r="M41" s="44">
        <f>K41+L41</f>
        <v>6.1914700000000007</v>
      </c>
      <c r="N41" s="45">
        <f t="shared" si="2"/>
        <v>0.97657255520504749</v>
      </c>
      <c r="O41" s="50"/>
      <c r="P41" s="50"/>
      <c r="Q41" s="50"/>
      <c r="R41" s="50"/>
      <c r="S41" s="50"/>
      <c r="T41" s="50"/>
    </row>
    <row r="42" spans="1:20" x14ac:dyDescent="0.25">
      <c r="A42" s="61"/>
      <c r="B42" s="43" t="s">
        <v>52</v>
      </c>
      <c r="C42" s="43"/>
      <c r="D42" s="44">
        <f>SUM(D6:D41)</f>
        <v>12101.962379999997</v>
      </c>
      <c r="E42" s="43"/>
      <c r="F42" s="43"/>
      <c r="G42" s="44">
        <f>SUM(G6:G41)</f>
        <v>6249.3287250080002</v>
      </c>
      <c r="H42" s="44">
        <f t="shared" ref="H42:M42" si="5">SUM(H6:H41)</f>
        <v>1885.6135898399993</v>
      </c>
      <c r="I42" s="44">
        <f t="shared" si="5"/>
        <v>8134.9423148480009</v>
      </c>
      <c r="J42" s="44">
        <f t="shared" si="5"/>
        <v>235.88342999999992</v>
      </c>
      <c r="K42" s="44">
        <f t="shared" si="5"/>
        <v>941.33246999999994</v>
      </c>
      <c r="L42" s="44">
        <f t="shared" si="5"/>
        <v>7057.2028400000017</v>
      </c>
      <c r="M42" s="71">
        <f t="shared" si="5"/>
        <v>7998.5427899999986</v>
      </c>
      <c r="N42" s="46"/>
      <c r="O42" s="46">
        <f>SUM(O6:O33)</f>
        <v>353.59999999999997</v>
      </c>
      <c r="P42" s="46">
        <f>SUM(P15:P33)</f>
        <v>5.19</v>
      </c>
      <c r="Q42" s="46">
        <f t="shared" si="3"/>
        <v>358.78999999999996</v>
      </c>
      <c r="R42" s="46">
        <f>SUM(R6:R33)</f>
        <v>274.39299999999997</v>
      </c>
      <c r="S42" s="46"/>
      <c r="T42" s="46"/>
    </row>
    <row r="43" spans="1:20" x14ac:dyDescent="0.25">
      <c r="A43" s="270" t="s">
        <v>134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2"/>
    </row>
  </sheetData>
  <mergeCells count="25"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A43:T43"/>
    <mergeCell ref="M4:M5"/>
    <mergeCell ref="N4:N5"/>
    <mergeCell ref="O4:O5"/>
    <mergeCell ref="P4:P5"/>
    <mergeCell ref="Q4:Q5"/>
    <mergeCell ref="R4:R5"/>
    <mergeCell ref="E4:E5"/>
    <mergeCell ref="F4:F5"/>
    <mergeCell ref="G4:G5"/>
    <mergeCell ref="H4:H5"/>
    <mergeCell ref="I4:I5"/>
    <mergeCell ref="J4:K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L20" sqref="L20"/>
    </sheetView>
  </sheetViews>
  <sheetFormatPr defaultRowHeight="15" x14ac:dyDescent="0.25"/>
  <sheetData>
    <row r="1" spans="1:14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x14ac:dyDescent="0.25">
      <c r="A2" s="228" t="s">
        <v>65</v>
      </c>
      <c r="B2" s="230" t="s">
        <v>1</v>
      </c>
      <c r="C2" s="233" t="s">
        <v>175</v>
      </c>
      <c r="D2" s="236" t="s">
        <v>2</v>
      </c>
      <c r="E2" s="236" t="s">
        <v>3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</row>
    <row r="3" spans="1:14" x14ac:dyDescent="0.25">
      <c r="A3" s="229"/>
      <c r="B3" s="231"/>
      <c r="C3" s="234"/>
      <c r="D3" s="236"/>
      <c r="E3" s="236"/>
      <c r="F3" s="236"/>
      <c r="G3" s="229"/>
      <c r="H3" s="229"/>
      <c r="I3" s="229"/>
      <c r="J3" s="229"/>
      <c r="K3" s="229"/>
      <c r="L3" s="229"/>
      <c r="M3" s="229"/>
      <c r="N3" s="229"/>
    </row>
    <row r="4" spans="1:14" ht="22.5" x14ac:dyDescent="0.25">
      <c r="A4" s="229"/>
      <c r="B4" s="231"/>
      <c r="C4" s="234"/>
      <c r="D4" s="236"/>
      <c r="E4" s="236" t="s">
        <v>8</v>
      </c>
      <c r="F4" s="236" t="s">
        <v>9</v>
      </c>
      <c r="G4" s="236" t="s">
        <v>10</v>
      </c>
      <c r="H4" s="236" t="s">
        <v>11</v>
      </c>
      <c r="I4" s="229" t="s">
        <v>12</v>
      </c>
      <c r="J4" s="237" t="s">
        <v>13</v>
      </c>
      <c r="K4" s="238"/>
      <c r="L4" s="196" t="s">
        <v>14</v>
      </c>
      <c r="M4" s="228" t="s">
        <v>15</v>
      </c>
      <c r="N4" s="225" t="s">
        <v>16</v>
      </c>
    </row>
    <row r="5" spans="1:14" ht="44.25" x14ac:dyDescent="0.25">
      <c r="A5" s="229"/>
      <c r="B5" s="232"/>
      <c r="C5" s="235"/>
      <c r="D5" s="236"/>
      <c r="E5" s="236"/>
      <c r="F5" s="236"/>
      <c r="G5" s="236"/>
      <c r="H5" s="236"/>
      <c r="I5" s="229"/>
      <c r="J5" s="196" t="s">
        <v>20</v>
      </c>
      <c r="K5" s="196" t="s">
        <v>21</v>
      </c>
      <c r="L5" s="196" t="s">
        <v>22</v>
      </c>
      <c r="M5" s="229"/>
      <c r="N5" s="226"/>
    </row>
    <row r="6" spans="1:14" x14ac:dyDescent="0.25">
      <c r="A6" s="195"/>
      <c r="B6" s="195"/>
      <c r="C6" s="195"/>
      <c r="D6" s="195"/>
      <c r="E6" s="195"/>
      <c r="F6" s="195"/>
      <c r="G6" s="195"/>
      <c r="H6" s="195"/>
      <c r="I6" s="195"/>
      <c r="J6" s="195" t="s">
        <v>23</v>
      </c>
      <c r="K6" s="195" t="s">
        <v>24</v>
      </c>
      <c r="L6" s="195" t="s">
        <v>24</v>
      </c>
      <c r="M6" s="195"/>
      <c r="N6" s="3"/>
    </row>
    <row r="7" spans="1:14" x14ac:dyDescent="0.25">
      <c r="A7" s="195">
        <v>1</v>
      </c>
      <c r="B7" s="195">
        <v>2</v>
      </c>
      <c r="C7" s="195"/>
      <c r="D7" s="195">
        <v>3</v>
      </c>
      <c r="E7" s="195">
        <v>4</v>
      </c>
      <c r="F7" s="195">
        <v>5</v>
      </c>
      <c r="G7" s="195">
        <v>6</v>
      </c>
      <c r="H7" s="195">
        <v>7</v>
      </c>
      <c r="I7" s="195">
        <v>8</v>
      </c>
      <c r="J7" s="195">
        <v>9</v>
      </c>
      <c r="K7" s="195">
        <v>10</v>
      </c>
      <c r="L7" s="195">
        <v>11</v>
      </c>
      <c r="M7" s="195">
        <v>12</v>
      </c>
      <c r="N7" s="3">
        <v>13</v>
      </c>
    </row>
    <row r="8" spans="1:14" x14ac:dyDescent="0.25">
      <c r="A8" s="195">
        <v>1</v>
      </c>
      <c r="B8" s="198" t="s">
        <v>28</v>
      </c>
      <c r="C8" s="137">
        <v>41518</v>
      </c>
      <c r="D8" s="197">
        <v>253.53</v>
      </c>
      <c r="E8" s="197">
        <v>54.61</v>
      </c>
      <c r="F8" s="197">
        <v>41.05</v>
      </c>
      <c r="G8" s="197">
        <v>90.28</v>
      </c>
      <c r="H8" s="197">
        <v>36.21</v>
      </c>
      <c r="I8" s="197">
        <f t="shared" ref="I8:I11" si="0">G8+H8</f>
        <v>126.49000000000001</v>
      </c>
      <c r="J8" s="197">
        <v>2.68</v>
      </c>
      <c r="K8" s="197">
        <v>11.35</v>
      </c>
      <c r="L8" s="197">
        <v>115.14</v>
      </c>
      <c r="M8" s="197">
        <v>126.49</v>
      </c>
      <c r="N8" s="7">
        <f t="shared" ref="N8:N11" si="1">M8/I8</f>
        <v>0.99999999999999989</v>
      </c>
    </row>
    <row r="9" spans="1:14" x14ac:dyDescent="0.25">
      <c r="A9" s="195"/>
      <c r="B9" s="198" t="s">
        <v>27</v>
      </c>
      <c r="C9" s="137">
        <v>41548</v>
      </c>
      <c r="D9" s="197">
        <v>167.53</v>
      </c>
      <c r="E9" s="197">
        <v>37.69</v>
      </c>
      <c r="F9" s="197">
        <v>43.59</v>
      </c>
      <c r="G9" s="197">
        <v>1.58</v>
      </c>
      <c r="H9" s="197">
        <v>71.2</v>
      </c>
      <c r="I9" s="197">
        <f t="shared" si="0"/>
        <v>72.78</v>
      </c>
      <c r="J9" s="197">
        <v>0.78</v>
      </c>
      <c r="K9" s="197">
        <v>2.92</v>
      </c>
      <c r="L9" s="9">
        <v>69.72</v>
      </c>
      <c r="M9" s="9">
        <f t="shared" ref="M9:M10" si="2">K9+L9</f>
        <v>72.64</v>
      </c>
      <c r="N9" s="7">
        <f t="shared" si="1"/>
        <v>0.99807639461390496</v>
      </c>
    </row>
    <row r="10" spans="1:14" ht="22.5" x14ac:dyDescent="0.25">
      <c r="A10" s="195"/>
      <c r="B10" s="198" t="s">
        <v>29</v>
      </c>
      <c r="C10" s="137">
        <v>41548</v>
      </c>
      <c r="D10" s="197">
        <v>68.569999999999993</v>
      </c>
      <c r="E10" s="197">
        <v>56.23</v>
      </c>
      <c r="F10" s="197">
        <v>30.99</v>
      </c>
      <c r="G10" s="197">
        <v>34.68</v>
      </c>
      <c r="H10" s="197">
        <v>2.14</v>
      </c>
      <c r="I10" s="197">
        <f t="shared" si="0"/>
        <v>36.82</v>
      </c>
      <c r="J10" s="9">
        <v>1.9682999999999999</v>
      </c>
      <c r="K10" s="9">
        <v>95.743200000000002</v>
      </c>
      <c r="L10" s="9">
        <v>17.213719999999999</v>
      </c>
      <c r="M10" s="9">
        <f t="shared" si="2"/>
        <v>112.95692</v>
      </c>
      <c r="N10" s="7">
        <f t="shared" si="1"/>
        <v>3.0678142313959804</v>
      </c>
    </row>
    <row r="11" spans="1:14" x14ac:dyDescent="0.25">
      <c r="A11" s="195"/>
      <c r="B11" s="198" t="s">
        <v>34</v>
      </c>
      <c r="C11" s="137">
        <v>41548</v>
      </c>
      <c r="D11" s="197">
        <v>686.21</v>
      </c>
      <c r="E11" s="197">
        <v>69.09</v>
      </c>
      <c r="F11" s="197">
        <v>53</v>
      </c>
      <c r="G11" s="197">
        <v>356.09</v>
      </c>
      <c r="H11" s="197">
        <v>90.53</v>
      </c>
      <c r="I11" s="197">
        <f t="shared" si="0"/>
        <v>446.62</v>
      </c>
      <c r="J11" s="9">
        <v>9.3210099999999994</v>
      </c>
      <c r="K11" s="9">
        <v>37</v>
      </c>
      <c r="L11" s="9">
        <v>409.62</v>
      </c>
      <c r="M11" s="9">
        <f t="shared" ref="M11" si="3">L11+K11</f>
        <v>446.62</v>
      </c>
      <c r="N11" s="7">
        <f t="shared" si="1"/>
        <v>1</v>
      </c>
    </row>
    <row r="12" spans="1:14" x14ac:dyDescent="0.25">
      <c r="A12" s="17"/>
      <c r="B12" s="18" t="s">
        <v>52</v>
      </c>
      <c r="C12" s="18"/>
      <c r="D12" s="19">
        <f>SUM(D8:D11)</f>
        <v>1175.8400000000001</v>
      </c>
      <c r="E12" s="19">
        <f t="shared" ref="E12:M12" si="4">SUM(E8:E11)</f>
        <v>217.62</v>
      </c>
      <c r="F12" s="19">
        <f t="shared" si="4"/>
        <v>168.63</v>
      </c>
      <c r="G12" s="19">
        <f t="shared" si="4"/>
        <v>482.63</v>
      </c>
      <c r="H12" s="19">
        <f t="shared" si="4"/>
        <v>200.07999999999998</v>
      </c>
      <c r="I12" s="19">
        <f t="shared" si="4"/>
        <v>682.71</v>
      </c>
      <c r="J12" s="19">
        <f t="shared" si="4"/>
        <v>14.749309999999999</v>
      </c>
      <c r="K12" s="19">
        <f t="shared" si="4"/>
        <v>147.01319999999998</v>
      </c>
      <c r="L12" s="19">
        <f t="shared" si="4"/>
        <v>611.69371999999998</v>
      </c>
      <c r="M12" s="19">
        <f t="shared" si="4"/>
        <v>758.70691999999997</v>
      </c>
      <c r="N12" s="8"/>
    </row>
  </sheetData>
  <mergeCells count="16">
    <mergeCell ref="N4:N5"/>
    <mergeCell ref="A1:N1"/>
    <mergeCell ref="A2:A5"/>
    <mergeCell ref="B2:B5"/>
    <mergeCell ref="C2:C5"/>
    <mergeCell ref="D2:D5"/>
    <mergeCell ref="E2:F3"/>
    <mergeCell ref="G2:I3"/>
    <mergeCell ref="J2:N3"/>
    <mergeCell ref="E4:E5"/>
    <mergeCell ref="F4:F5"/>
    <mergeCell ref="G4:G5"/>
    <mergeCell ref="H4:H5"/>
    <mergeCell ref="I4:I5"/>
    <mergeCell ref="J4:K4"/>
    <mergeCell ref="M4:M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workbookViewId="0">
      <selection activeCell="J41" sqref="J6:M41"/>
    </sheetView>
  </sheetViews>
  <sheetFormatPr defaultRowHeight="15" x14ac:dyDescent="0.25"/>
  <cols>
    <col min="1" max="1" width="4.42578125" customWidth="1"/>
    <col min="2" max="2" width="10.7109375" customWidth="1"/>
    <col min="3" max="3" width="6" customWidth="1"/>
    <col min="4" max="4" width="7.28515625" customWidth="1"/>
    <col min="5" max="6" width="5.140625" customWidth="1"/>
    <col min="7" max="7" width="6.42578125" customWidth="1"/>
    <col min="8" max="8" width="6.28515625" customWidth="1"/>
    <col min="9" max="9" width="6.5703125" customWidth="1"/>
    <col min="10" max="10" width="6.28515625" customWidth="1"/>
    <col min="11" max="11" width="5.5703125" customWidth="1"/>
    <col min="12" max="12" width="6.42578125" customWidth="1"/>
    <col min="13" max="13" width="7.42578125" customWidth="1"/>
    <col min="14" max="14" width="6.7109375" customWidth="1"/>
    <col min="15" max="20" width="0" hidden="1" customWidth="1"/>
  </cols>
  <sheetData>
    <row r="1" spans="1:20" x14ac:dyDescent="0.25">
      <c r="A1" s="227" t="s">
        <v>135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0" x14ac:dyDescent="0.25">
      <c r="A2" s="228" t="s">
        <v>65</v>
      </c>
      <c r="B2" s="230" t="s">
        <v>1</v>
      </c>
      <c r="C2" s="233" t="s">
        <v>125</v>
      </c>
      <c r="D2" s="233" t="s">
        <v>115</v>
      </c>
      <c r="E2" s="273" t="s">
        <v>126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  <c r="O2" s="226" t="s">
        <v>6</v>
      </c>
      <c r="P2" s="226"/>
      <c r="Q2" s="226"/>
      <c r="R2" s="226" t="s">
        <v>7</v>
      </c>
      <c r="S2" s="226"/>
      <c r="T2" s="226"/>
    </row>
    <row r="3" spans="1:20" x14ac:dyDescent="0.25">
      <c r="A3" s="229"/>
      <c r="B3" s="231"/>
      <c r="C3" s="234"/>
      <c r="D3" s="234"/>
      <c r="E3" s="236"/>
      <c r="F3" s="236"/>
      <c r="G3" s="229"/>
      <c r="H3" s="229"/>
      <c r="I3" s="229"/>
      <c r="J3" s="229"/>
      <c r="K3" s="229"/>
      <c r="L3" s="229"/>
      <c r="M3" s="229"/>
      <c r="N3" s="229"/>
      <c r="O3" s="226"/>
      <c r="P3" s="226"/>
      <c r="Q3" s="226"/>
      <c r="R3" s="226"/>
      <c r="S3" s="226"/>
      <c r="T3" s="226"/>
    </row>
    <row r="4" spans="1:20" x14ac:dyDescent="0.25">
      <c r="A4" s="229"/>
      <c r="B4" s="231"/>
      <c r="C4" s="234"/>
      <c r="D4" s="234"/>
      <c r="E4" s="228" t="s">
        <v>117</v>
      </c>
      <c r="F4" s="229" t="s">
        <v>118</v>
      </c>
      <c r="G4" s="229" t="s">
        <v>10</v>
      </c>
      <c r="H4" s="229" t="s">
        <v>11</v>
      </c>
      <c r="I4" s="229" t="s">
        <v>12</v>
      </c>
      <c r="J4" s="237" t="s">
        <v>62</v>
      </c>
      <c r="K4" s="238"/>
      <c r="L4" s="90" t="s">
        <v>113</v>
      </c>
      <c r="M4" s="228" t="s">
        <v>81</v>
      </c>
      <c r="N4" s="225" t="s">
        <v>16</v>
      </c>
      <c r="O4" s="241" t="s">
        <v>17</v>
      </c>
      <c r="P4" s="241" t="s">
        <v>18</v>
      </c>
      <c r="Q4" s="241" t="s">
        <v>19</v>
      </c>
      <c r="R4" s="241" t="s">
        <v>17</v>
      </c>
      <c r="S4" s="241" t="s">
        <v>18</v>
      </c>
      <c r="T4" s="241" t="s">
        <v>19</v>
      </c>
    </row>
    <row r="5" spans="1:20" ht="33.75" x14ac:dyDescent="0.25">
      <c r="A5" s="229"/>
      <c r="B5" s="232"/>
      <c r="C5" s="235"/>
      <c r="D5" s="235"/>
      <c r="E5" s="229"/>
      <c r="F5" s="229"/>
      <c r="G5" s="229"/>
      <c r="H5" s="229"/>
      <c r="I5" s="229"/>
      <c r="J5" s="90" t="s">
        <v>111</v>
      </c>
      <c r="K5" s="90" t="s">
        <v>112</v>
      </c>
      <c r="L5" s="91" t="s">
        <v>114</v>
      </c>
      <c r="M5" s="229"/>
      <c r="N5" s="226"/>
      <c r="O5" s="242"/>
      <c r="P5" s="242"/>
      <c r="Q5" s="242"/>
      <c r="R5" s="242"/>
      <c r="S5" s="242"/>
      <c r="T5" s="242"/>
    </row>
    <row r="6" spans="1:20" ht="22.5" x14ac:dyDescent="0.25">
      <c r="A6" s="89">
        <v>1</v>
      </c>
      <c r="B6" s="5" t="s">
        <v>47</v>
      </c>
      <c r="C6" s="33">
        <v>42719</v>
      </c>
      <c r="D6" s="43">
        <v>493.77</v>
      </c>
      <c r="E6" s="43">
        <v>60.96</v>
      </c>
      <c r="F6" s="43">
        <v>41.14</v>
      </c>
      <c r="G6" s="43">
        <v>200.2</v>
      </c>
      <c r="H6" s="43">
        <v>68.03</v>
      </c>
      <c r="I6" s="43">
        <f t="shared" ref="I6:I41" si="0">G6+H6</f>
        <v>268.23</v>
      </c>
      <c r="J6" s="44">
        <v>9.08</v>
      </c>
      <c r="K6" s="44">
        <v>23.51</v>
      </c>
      <c r="L6" s="44">
        <v>244.7</v>
      </c>
      <c r="M6" s="44">
        <f t="shared" ref="M6:M13" si="1">K6+L6</f>
        <v>268.20999999999998</v>
      </c>
      <c r="N6" s="45">
        <f t="shared" ref="N6:N41" si="2">M6/I6</f>
        <v>0.99992543712485538</v>
      </c>
      <c r="O6" s="46">
        <v>12.9</v>
      </c>
      <c r="P6" s="46">
        <v>0</v>
      </c>
      <c r="Q6" s="46">
        <f t="shared" ref="Q6:Q42" si="3">P6+O6</f>
        <v>12.9</v>
      </c>
      <c r="R6" s="46">
        <f>1.15*12</f>
        <v>13.799999999999999</v>
      </c>
      <c r="S6" s="46"/>
      <c r="T6" s="46"/>
    </row>
    <row r="7" spans="1:20" ht="22.5" x14ac:dyDescent="0.25">
      <c r="A7" s="89">
        <v>2</v>
      </c>
      <c r="B7" s="5" t="s">
        <v>105</v>
      </c>
      <c r="C7" s="33">
        <v>42476</v>
      </c>
      <c r="D7" s="43">
        <v>13.83</v>
      </c>
      <c r="E7" s="43">
        <v>66.31</v>
      </c>
      <c r="F7" s="43">
        <v>51.55</v>
      </c>
      <c r="G7" s="43">
        <v>7.09</v>
      </c>
      <c r="H7" s="43">
        <v>1.62</v>
      </c>
      <c r="I7" s="43">
        <f t="shared" si="0"/>
        <v>8.7100000000000009</v>
      </c>
      <c r="J7" s="44">
        <v>0.37</v>
      </c>
      <c r="K7" s="44">
        <v>1.4731000000000001</v>
      </c>
      <c r="L7" s="44">
        <v>6.7381099999999998</v>
      </c>
      <c r="M7" s="44">
        <f t="shared" si="1"/>
        <v>8.2112099999999995</v>
      </c>
      <c r="N7" s="45">
        <f t="shared" si="2"/>
        <v>0.94273363949483335</v>
      </c>
      <c r="O7" s="46"/>
      <c r="P7" s="46"/>
      <c r="Q7" s="46"/>
      <c r="R7" s="46"/>
      <c r="S7" s="46"/>
      <c r="T7" s="46"/>
    </row>
    <row r="8" spans="1:20" x14ac:dyDescent="0.25">
      <c r="A8" s="89">
        <v>3</v>
      </c>
      <c r="B8" s="5" t="s">
        <v>45</v>
      </c>
      <c r="C8" s="33">
        <v>42719</v>
      </c>
      <c r="D8" s="43">
        <v>311.69</v>
      </c>
      <c r="E8" s="43">
        <v>84.17</v>
      </c>
      <c r="F8" s="43">
        <v>60.35</v>
      </c>
      <c r="G8" s="43">
        <v>225.41</v>
      </c>
      <c r="H8" s="43">
        <v>26.49</v>
      </c>
      <c r="I8" s="44">
        <f t="shared" si="0"/>
        <v>251.9</v>
      </c>
      <c r="J8" s="44">
        <v>7.0022799999999998</v>
      </c>
      <c r="K8" s="44">
        <v>29.686540000000001</v>
      </c>
      <c r="L8" s="44">
        <v>221.9427</v>
      </c>
      <c r="M8" s="44">
        <f t="shared" si="1"/>
        <v>251.62924000000001</v>
      </c>
      <c r="N8" s="45">
        <f t="shared" si="2"/>
        <v>0.99892512901945218</v>
      </c>
      <c r="O8" s="46">
        <v>4.55</v>
      </c>
      <c r="P8" s="46">
        <v>1.17</v>
      </c>
      <c r="Q8" s="46">
        <f t="shared" si="3"/>
        <v>5.72</v>
      </c>
      <c r="R8" s="46">
        <f>0.37*12</f>
        <v>4.4399999999999995</v>
      </c>
      <c r="S8" s="46"/>
      <c r="T8" s="46"/>
    </row>
    <row r="9" spans="1:20" x14ac:dyDescent="0.25">
      <c r="A9" s="89">
        <v>4</v>
      </c>
      <c r="B9" s="5" t="s">
        <v>25</v>
      </c>
      <c r="C9" s="33">
        <v>42443</v>
      </c>
      <c r="D9" s="43">
        <v>1038.05</v>
      </c>
      <c r="E9" s="43">
        <v>85.12</v>
      </c>
      <c r="F9" s="43">
        <v>74.53</v>
      </c>
      <c r="G9" s="43">
        <v>783.74</v>
      </c>
      <c r="H9" s="43">
        <v>87.42</v>
      </c>
      <c r="I9" s="43">
        <f t="shared" si="0"/>
        <v>871.16</v>
      </c>
      <c r="J9" s="43">
        <v>25.01</v>
      </c>
      <c r="K9" s="43">
        <v>116.55</v>
      </c>
      <c r="L9" s="43">
        <f>644.08+73.78+22.71</f>
        <v>740.57</v>
      </c>
      <c r="M9" s="43">
        <f t="shared" si="1"/>
        <v>857.12</v>
      </c>
      <c r="N9" s="45">
        <f t="shared" si="2"/>
        <v>0.98388355755544332</v>
      </c>
      <c r="O9" s="46">
        <v>7.95</v>
      </c>
      <c r="P9" s="46">
        <v>0</v>
      </c>
      <c r="Q9" s="46">
        <f t="shared" si="3"/>
        <v>7.95</v>
      </c>
      <c r="R9" s="46">
        <f>0.66*12</f>
        <v>7.92</v>
      </c>
      <c r="S9" s="46"/>
      <c r="T9" s="46"/>
    </row>
    <row r="10" spans="1:20" x14ac:dyDescent="0.25">
      <c r="A10" s="89">
        <v>5</v>
      </c>
      <c r="B10" s="62" t="s">
        <v>26</v>
      </c>
      <c r="C10" s="33">
        <v>42383</v>
      </c>
      <c r="D10" s="43">
        <v>255.4</v>
      </c>
      <c r="E10" s="43">
        <v>84.25</v>
      </c>
      <c r="F10" s="43">
        <v>59.98</v>
      </c>
      <c r="G10" s="43">
        <v>165.16</v>
      </c>
      <c r="H10" s="43">
        <v>35.61</v>
      </c>
      <c r="I10" s="43">
        <f t="shared" si="0"/>
        <v>200.76999999999998</v>
      </c>
      <c r="J10" s="43">
        <v>7.19</v>
      </c>
      <c r="K10" s="43">
        <v>20.420000000000002</v>
      </c>
      <c r="L10" s="43">
        <v>180.35</v>
      </c>
      <c r="M10" s="43">
        <f t="shared" si="1"/>
        <v>200.76999999999998</v>
      </c>
      <c r="N10" s="45">
        <f t="shared" si="2"/>
        <v>1</v>
      </c>
      <c r="O10" s="46">
        <v>25.55</v>
      </c>
      <c r="P10" s="46">
        <v>0</v>
      </c>
      <c r="Q10" s="46">
        <f t="shared" si="3"/>
        <v>25.55</v>
      </c>
      <c r="R10" s="46">
        <f>2.17*12</f>
        <v>26.04</v>
      </c>
      <c r="S10" s="46"/>
      <c r="T10" s="46"/>
    </row>
    <row r="11" spans="1:20" x14ac:dyDescent="0.25">
      <c r="A11" s="89">
        <v>6</v>
      </c>
      <c r="B11" s="5" t="s">
        <v>27</v>
      </c>
      <c r="C11" s="33">
        <v>42656</v>
      </c>
      <c r="D11" s="43">
        <v>167.53</v>
      </c>
      <c r="E11" s="43">
        <v>37.69</v>
      </c>
      <c r="F11" s="43">
        <v>43.59</v>
      </c>
      <c r="G11" s="43">
        <v>1.58</v>
      </c>
      <c r="H11" s="43">
        <v>71.2</v>
      </c>
      <c r="I11" s="43">
        <f t="shared" si="0"/>
        <v>72.78</v>
      </c>
      <c r="J11" s="44">
        <v>0.75946999999999998</v>
      </c>
      <c r="K11" s="44">
        <v>2.9040300000000001</v>
      </c>
      <c r="L11" s="44">
        <v>69.829210000000003</v>
      </c>
      <c r="M11" s="44">
        <f t="shared" si="1"/>
        <v>72.733240000000009</v>
      </c>
      <c r="N11" s="45">
        <f t="shared" si="2"/>
        <v>0.99935751580104437</v>
      </c>
      <c r="O11" s="46">
        <v>45.01</v>
      </c>
      <c r="P11" s="46">
        <v>0</v>
      </c>
      <c r="Q11" s="46">
        <f t="shared" si="3"/>
        <v>45.01</v>
      </c>
      <c r="R11" s="46">
        <f>3.83*12</f>
        <v>45.96</v>
      </c>
      <c r="S11" s="46"/>
      <c r="T11" s="46"/>
    </row>
    <row r="12" spans="1:20" x14ac:dyDescent="0.25">
      <c r="A12" s="89">
        <v>7</v>
      </c>
      <c r="B12" s="5" t="s">
        <v>46</v>
      </c>
      <c r="C12" s="33">
        <v>42719</v>
      </c>
      <c r="D12" s="43">
        <v>14.58</v>
      </c>
      <c r="E12" s="43">
        <v>42.24</v>
      </c>
      <c r="F12" s="43">
        <v>33.020000000000003</v>
      </c>
      <c r="G12" s="43">
        <v>2.33</v>
      </c>
      <c r="H12" s="43">
        <v>2.99</v>
      </c>
      <c r="I12" s="43">
        <f t="shared" si="0"/>
        <v>5.32</v>
      </c>
      <c r="J12" s="44">
        <v>0.12720000000000001</v>
      </c>
      <c r="K12" s="44">
        <v>0.49708000000000002</v>
      </c>
      <c r="L12" s="44">
        <v>4.8228600000000004</v>
      </c>
      <c r="M12" s="44">
        <f t="shared" si="1"/>
        <v>5.3199400000000008</v>
      </c>
      <c r="N12" s="45">
        <f t="shared" si="2"/>
        <v>0.99998872180451137</v>
      </c>
      <c r="O12" s="46">
        <v>8.6999999999999993</v>
      </c>
      <c r="P12" s="46">
        <v>0</v>
      </c>
      <c r="Q12" s="46">
        <f t="shared" si="3"/>
        <v>8.6999999999999993</v>
      </c>
      <c r="R12" s="46">
        <f>0.72*12</f>
        <v>8.64</v>
      </c>
      <c r="S12" s="46"/>
      <c r="T12" s="46"/>
    </row>
    <row r="13" spans="1:20" x14ac:dyDescent="0.25">
      <c r="A13" s="89">
        <v>8</v>
      </c>
      <c r="B13" s="5" t="s">
        <v>99</v>
      </c>
      <c r="C13" s="33">
        <v>42476</v>
      </c>
      <c r="D13" s="43">
        <v>603.84</v>
      </c>
      <c r="E13" s="43">
        <v>74.64</v>
      </c>
      <c r="F13" s="43">
        <v>48.25</v>
      </c>
      <c r="G13" s="43">
        <v>258.77999999999997</v>
      </c>
      <c r="H13" s="43">
        <v>124.06</v>
      </c>
      <c r="I13" s="43">
        <f t="shared" si="0"/>
        <v>382.84</v>
      </c>
      <c r="J13" s="44">
        <v>8.0213199999999993</v>
      </c>
      <c r="K13" s="44">
        <v>42.34252</v>
      </c>
      <c r="L13" s="44">
        <v>315.46361000000002</v>
      </c>
      <c r="M13" s="44">
        <f t="shared" si="1"/>
        <v>357.80613</v>
      </c>
      <c r="N13" s="45">
        <f t="shared" si="2"/>
        <v>0.93461009821335284</v>
      </c>
      <c r="O13" s="46"/>
      <c r="P13" s="46"/>
      <c r="Q13" s="46"/>
      <c r="R13" s="46"/>
      <c r="S13" s="46"/>
      <c r="T13" s="46"/>
    </row>
    <row r="14" spans="1:20" x14ac:dyDescent="0.25">
      <c r="A14" s="89">
        <v>9</v>
      </c>
      <c r="B14" s="5" t="s">
        <v>28</v>
      </c>
      <c r="C14" s="33">
        <v>42626</v>
      </c>
      <c r="D14" s="43">
        <v>253.53</v>
      </c>
      <c r="E14" s="43">
        <v>54.61</v>
      </c>
      <c r="F14" s="43">
        <v>41.05</v>
      </c>
      <c r="G14" s="43">
        <v>90.28</v>
      </c>
      <c r="H14" s="43">
        <v>36.21</v>
      </c>
      <c r="I14" s="43">
        <f t="shared" si="0"/>
        <v>126.49000000000001</v>
      </c>
      <c r="J14" s="43">
        <v>2.68</v>
      </c>
      <c r="K14" s="43">
        <v>11.35</v>
      </c>
      <c r="L14" s="43">
        <v>115.14</v>
      </c>
      <c r="M14" s="43">
        <v>126.49</v>
      </c>
      <c r="N14" s="45">
        <f t="shared" si="2"/>
        <v>0.99999999999999989</v>
      </c>
      <c r="O14" s="46">
        <v>27.91</v>
      </c>
      <c r="P14" s="46">
        <v>0</v>
      </c>
      <c r="Q14" s="46">
        <f t="shared" si="3"/>
        <v>27.91</v>
      </c>
      <c r="R14" s="46">
        <f>2.32*12</f>
        <v>27.839999999999996</v>
      </c>
      <c r="S14" s="46"/>
      <c r="T14" s="46"/>
    </row>
    <row r="15" spans="1:20" ht="18" x14ac:dyDescent="0.25">
      <c r="A15" s="89">
        <v>10</v>
      </c>
      <c r="B15" s="58" t="s">
        <v>29</v>
      </c>
      <c r="C15" s="75">
        <v>42656</v>
      </c>
      <c r="D15" s="43">
        <v>68.569999999999993</v>
      </c>
      <c r="E15" s="43">
        <v>56.23</v>
      </c>
      <c r="F15" s="43">
        <v>30.99</v>
      </c>
      <c r="G15" s="43">
        <v>34.68</v>
      </c>
      <c r="H15" s="43">
        <v>2.14</v>
      </c>
      <c r="I15" s="43">
        <f t="shared" si="0"/>
        <v>36.82</v>
      </c>
      <c r="J15" s="44">
        <v>1.8193600000000001</v>
      </c>
      <c r="K15" s="44">
        <v>7.6651400000000001</v>
      </c>
      <c r="L15" s="44">
        <v>20.979420000000001</v>
      </c>
      <c r="M15" s="44">
        <f t="shared" ref="M15:M34" si="4">K15+L15</f>
        <v>28.644560000000002</v>
      </c>
      <c r="N15" s="45">
        <f t="shared" si="2"/>
        <v>0.77796197718631188</v>
      </c>
      <c r="O15" s="46">
        <v>1.63</v>
      </c>
      <c r="P15" s="46">
        <v>1.07</v>
      </c>
      <c r="Q15" s="46">
        <f t="shared" si="3"/>
        <v>2.7</v>
      </c>
      <c r="R15" s="46">
        <f>0.12*12</f>
        <v>1.44</v>
      </c>
      <c r="S15" s="46">
        <f>0.1*12</f>
        <v>1.2000000000000002</v>
      </c>
      <c r="T15" s="46"/>
    </row>
    <row r="16" spans="1:20" x14ac:dyDescent="0.25">
      <c r="A16" s="89">
        <v>11</v>
      </c>
      <c r="B16" s="5" t="s">
        <v>127</v>
      </c>
      <c r="C16" s="33">
        <v>42416</v>
      </c>
      <c r="D16" s="43">
        <v>125.49</v>
      </c>
      <c r="E16" s="43">
        <v>63.55</v>
      </c>
      <c r="F16" s="43">
        <v>47.1</v>
      </c>
      <c r="G16" s="43">
        <v>58.05</v>
      </c>
      <c r="H16" s="43">
        <v>16.079999999999998</v>
      </c>
      <c r="I16" s="43">
        <f t="shared" si="0"/>
        <v>74.13</v>
      </c>
      <c r="J16" s="44">
        <v>2.35745</v>
      </c>
      <c r="K16" s="44">
        <v>11.038270000000001</v>
      </c>
      <c r="L16" s="44">
        <v>63.09395</v>
      </c>
      <c r="M16" s="43">
        <f t="shared" si="4"/>
        <v>74.132220000000004</v>
      </c>
      <c r="N16" s="45">
        <f t="shared" si="2"/>
        <v>1.000029947389721</v>
      </c>
      <c r="O16" s="46"/>
      <c r="P16" s="46"/>
      <c r="Q16" s="46"/>
      <c r="R16" s="46"/>
      <c r="S16" s="46"/>
      <c r="T16" s="46"/>
    </row>
    <row r="17" spans="1:20" x14ac:dyDescent="0.25">
      <c r="A17" s="89">
        <v>12</v>
      </c>
      <c r="B17" s="5" t="s">
        <v>39</v>
      </c>
      <c r="C17" s="33">
        <v>42658</v>
      </c>
      <c r="D17" s="47">
        <v>329.66237999999998</v>
      </c>
      <c r="E17" s="47">
        <v>86.48</v>
      </c>
      <c r="F17" s="47">
        <v>60.199999999999996</v>
      </c>
      <c r="G17" s="44">
        <v>216.51950900800003</v>
      </c>
      <c r="H17" s="44">
        <v>47.734337839999988</v>
      </c>
      <c r="I17" s="44">
        <f t="shared" si="0"/>
        <v>264.25384684800002</v>
      </c>
      <c r="J17" s="44">
        <v>9.1706099999999999</v>
      </c>
      <c r="K17" s="44">
        <v>37.975560000000002</v>
      </c>
      <c r="L17" s="43">
        <v>225.72467</v>
      </c>
      <c r="M17" s="43">
        <f t="shared" si="4"/>
        <v>263.70023000000003</v>
      </c>
      <c r="N17" s="45">
        <f t="shared" si="2"/>
        <v>0.99790498093176883</v>
      </c>
      <c r="O17" s="48">
        <v>38.49</v>
      </c>
      <c r="P17" s="48">
        <v>0</v>
      </c>
      <c r="Q17" s="48">
        <f t="shared" si="3"/>
        <v>38.49</v>
      </c>
      <c r="R17" s="48">
        <v>30.109000000000002</v>
      </c>
      <c r="S17" s="46">
        <v>0</v>
      </c>
      <c r="T17" s="46">
        <f>R17+S17</f>
        <v>30.109000000000002</v>
      </c>
    </row>
    <row r="18" spans="1:20" x14ac:dyDescent="0.25">
      <c r="A18" s="89">
        <v>13</v>
      </c>
      <c r="B18" s="5" t="s">
        <v>30</v>
      </c>
      <c r="C18" s="33">
        <v>42383</v>
      </c>
      <c r="D18" s="43">
        <v>611.30999999999995</v>
      </c>
      <c r="E18" s="43">
        <v>76.040000000000006</v>
      </c>
      <c r="F18" s="43">
        <v>49.36</v>
      </c>
      <c r="G18" s="43">
        <v>285.55</v>
      </c>
      <c r="H18" s="43">
        <v>116.38</v>
      </c>
      <c r="I18" s="43">
        <f t="shared" si="0"/>
        <v>401.93</v>
      </c>
      <c r="J18" s="43">
        <v>10.97</v>
      </c>
      <c r="K18" s="43">
        <v>43.91</v>
      </c>
      <c r="L18" s="43">
        <v>358.02</v>
      </c>
      <c r="M18" s="43">
        <f t="shared" si="4"/>
        <v>401.92999999999995</v>
      </c>
      <c r="N18" s="45">
        <f t="shared" si="2"/>
        <v>0.99999999999999989</v>
      </c>
      <c r="O18" s="46">
        <v>0.01</v>
      </c>
      <c r="P18" s="46">
        <v>0.03</v>
      </c>
      <c r="Q18" s="46">
        <f t="shared" si="3"/>
        <v>0.04</v>
      </c>
      <c r="R18" s="46">
        <f>0*12</f>
        <v>0</v>
      </c>
      <c r="S18" s="46"/>
      <c r="T18" s="46"/>
    </row>
    <row r="19" spans="1:20" x14ac:dyDescent="0.25">
      <c r="A19" s="89">
        <v>14</v>
      </c>
      <c r="B19" s="5" t="s">
        <v>129</v>
      </c>
      <c r="C19" s="33">
        <v>42690</v>
      </c>
      <c r="D19" s="43">
        <v>333.88</v>
      </c>
      <c r="E19" s="43">
        <v>52.629999999999995</v>
      </c>
      <c r="F19" s="43">
        <v>39.5</v>
      </c>
      <c r="G19" s="43">
        <v>91.87</v>
      </c>
      <c r="H19" s="43">
        <v>62.93</v>
      </c>
      <c r="I19" s="43">
        <f t="shared" si="0"/>
        <v>154.80000000000001</v>
      </c>
      <c r="J19" s="43">
        <v>5.9579899999999997</v>
      </c>
      <c r="K19" s="43">
        <v>25.586279999999999</v>
      </c>
      <c r="L19" s="43">
        <v>129.21384</v>
      </c>
      <c r="M19" s="43">
        <f t="shared" si="4"/>
        <v>154.80011999999999</v>
      </c>
      <c r="N19" s="45">
        <f t="shared" si="2"/>
        <v>1.0000007751937983</v>
      </c>
      <c r="O19" s="46"/>
      <c r="P19" s="46"/>
      <c r="Q19" s="46"/>
      <c r="R19" s="46"/>
      <c r="S19" s="46"/>
      <c r="T19" s="46"/>
    </row>
    <row r="20" spans="1:20" ht="22.5" x14ac:dyDescent="0.25">
      <c r="A20" s="89">
        <v>15</v>
      </c>
      <c r="B20" s="5" t="s">
        <v>31</v>
      </c>
      <c r="C20" s="33">
        <v>42443</v>
      </c>
      <c r="D20" s="43">
        <v>725.98</v>
      </c>
      <c r="E20" s="43">
        <v>80.099999999999994</v>
      </c>
      <c r="F20" s="43">
        <v>62.61</v>
      </c>
      <c r="G20" s="43">
        <v>420.83</v>
      </c>
      <c r="H20" s="43">
        <v>125.59</v>
      </c>
      <c r="I20" s="43">
        <f t="shared" si="0"/>
        <v>546.41999999999996</v>
      </c>
      <c r="J20" s="44">
        <v>14.319459999999999</v>
      </c>
      <c r="K20" s="44">
        <v>51.170310000000001</v>
      </c>
      <c r="L20" s="44">
        <v>478.43592999999998</v>
      </c>
      <c r="M20" s="44">
        <f t="shared" si="4"/>
        <v>529.60623999999996</v>
      </c>
      <c r="N20" s="45">
        <f t="shared" si="2"/>
        <v>0.96922923758281176</v>
      </c>
      <c r="O20" s="46">
        <v>16.95</v>
      </c>
      <c r="P20" s="46">
        <v>0</v>
      </c>
      <c r="Q20" s="46">
        <f t="shared" si="3"/>
        <v>16.95</v>
      </c>
      <c r="R20" s="46">
        <f>1.3*12</f>
        <v>15.600000000000001</v>
      </c>
      <c r="S20" s="46"/>
      <c r="T20" s="46"/>
    </row>
    <row r="21" spans="1:20" x14ac:dyDescent="0.25">
      <c r="A21" s="89">
        <v>16</v>
      </c>
      <c r="B21" s="80" t="s">
        <v>32</v>
      </c>
      <c r="C21" s="33">
        <v>42414</v>
      </c>
      <c r="D21" s="43">
        <v>1123.73</v>
      </c>
      <c r="E21" s="43">
        <v>76.319999999999993</v>
      </c>
      <c r="F21" s="43">
        <v>45.34</v>
      </c>
      <c r="G21" s="43">
        <v>469.72</v>
      </c>
      <c r="H21" s="43">
        <v>230.45</v>
      </c>
      <c r="I21" s="43">
        <f t="shared" si="0"/>
        <v>700.17000000000007</v>
      </c>
      <c r="J21" s="43">
        <v>25.05</v>
      </c>
      <c r="K21" s="43">
        <v>108.01</v>
      </c>
      <c r="L21" s="43">
        <v>592.16</v>
      </c>
      <c r="M21" s="43">
        <f t="shared" si="4"/>
        <v>700.17</v>
      </c>
      <c r="N21" s="45">
        <f t="shared" si="2"/>
        <v>0.99999999999999989</v>
      </c>
      <c r="O21" s="46">
        <v>12.28</v>
      </c>
      <c r="P21" s="46">
        <v>1.0900000000000001</v>
      </c>
      <c r="Q21" s="46">
        <f t="shared" si="3"/>
        <v>13.37</v>
      </c>
      <c r="R21" s="46">
        <f>1.08*12</f>
        <v>12.96</v>
      </c>
      <c r="S21" s="46"/>
      <c r="T21" s="46"/>
    </row>
    <row r="22" spans="1:20" x14ac:dyDescent="0.25">
      <c r="A22" s="89">
        <v>17</v>
      </c>
      <c r="B22" s="5" t="s">
        <v>109</v>
      </c>
      <c r="C22" s="33">
        <v>42476</v>
      </c>
      <c r="D22" s="43">
        <v>27.22</v>
      </c>
      <c r="E22" s="43">
        <v>88.56</v>
      </c>
      <c r="F22" s="43">
        <v>85.75</v>
      </c>
      <c r="G22" s="43">
        <v>17.91</v>
      </c>
      <c r="H22" s="43">
        <v>7.15</v>
      </c>
      <c r="I22" s="43">
        <f t="shared" si="0"/>
        <v>25.060000000000002</v>
      </c>
      <c r="J22" s="44">
        <v>0.62868999999999997</v>
      </c>
      <c r="K22" s="44">
        <v>1.99701</v>
      </c>
      <c r="L22" s="44">
        <v>19.19229</v>
      </c>
      <c r="M22" s="44">
        <f t="shared" si="4"/>
        <v>21.189299999999999</v>
      </c>
      <c r="N22" s="45">
        <f t="shared" si="2"/>
        <v>0.84554269752593769</v>
      </c>
      <c r="O22" s="46"/>
      <c r="P22" s="46"/>
      <c r="Q22" s="46"/>
      <c r="R22" s="46"/>
      <c r="S22" s="46"/>
      <c r="T22" s="46"/>
    </row>
    <row r="23" spans="1:20" x14ac:dyDescent="0.25">
      <c r="A23" s="89">
        <v>18</v>
      </c>
      <c r="B23" s="5" t="s">
        <v>51</v>
      </c>
      <c r="C23" s="33">
        <v>42416</v>
      </c>
      <c r="D23" s="43">
        <v>29.64</v>
      </c>
      <c r="E23" s="43">
        <v>77.790000000000006</v>
      </c>
      <c r="F23" s="43">
        <v>50.87</v>
      </c>
      <c r="G23" s="43">
        <v>18.43</v>
      </c>
      <c r="H23" s="43">
        <v>3.03</v>
      </c>
      <c r="I23" s="43">
        <f t="shared" si="0"/>
        <v>21.46</v>
      </c>
      <c r="J23" s="44">
        <v>0.14943999999999999</v>
      </c>
      <c r="K23" s="44">
        <v>0.84526000000000001</v>
      </c>
      <c r="L23" s="44">
        <v>20.55405</v>
      </c>
      <c r="M23" s="44">
        <f t="shared" si="4"/>
        <v>21.39931</v>
      </c>
      <c r="N23" s="45">
        <f t="shared" si="2"/>
        <v>0.99717194780987883</v>
      </c>
      <c r="O23" s="46">
        <v>0.3</v>
      </c>
      <c r="P23" s="46">
        <v>0</v>
      </c>
      <c r="Q23" s="46">
        <f t="shared" si="3"/>
        <v>0.3</v>
      </c>
      <c r="R23" s="46">
        <f>0*12</f>
        <v>0</v>
      </c>
      <c r="S23" s="46"/>
      <c r="T23" s="46"/>
    </row>
    <row r="24" spans="1:20" x14ac:dyDescent="0.25">
      <c r="A24" s="89">
        <v>19</v>
      </c>
      <c r="B24" s="5" t="s">
        <v>90</v>
      </c>
      <c r="C24" s="33">
        <v>42445</v>
      </c>
      <c r="D24" s="43">
        <v>10.91</v>
      </c>
      <c r="E24" s="43">
        <v>81.88</v>
      </c>
      <c r="F24" s="43">
        <v>48.6</v>
      </c>
      <c r="G24" s="43">
        <v>4.33</v>
      </c>
      <c r="H24" s="43">
        <v>2.73</v>
      </c>
      <c r="I24" s="43">
        <f t="shared" si="0"/>
        <v>7.0600000000000005</v>
      </c>
      <c r="J24" s="44">
        <v>0.25588</v>
      </c>
      <c r="K24" s="44">
        <v>0.81740000000000002</v>
      </c>
      <c r="L24" s="44">
        <v>5.8647499999999999</v>
      </c>
      <c r="M24" s="44">
        <f t="shared" si="4"/>
        <v>6.68215</v>
      </c>
      <c r="N24" s="45">
        <f t="shared" si="2"/>
        <v>0.94648016997167128</v>
      </c>
      <c r="O24" s="46"/>
      <c r="P24" s="46"/>
      <c r="Q24" s="46"/>
      <c r="R24" s="46"/>
      <c r="S24" s="46"/>
      <c r="T24" s="46"/>
    </row>
    <row r="25" spans="1:20" x14ac:dyDescent="0.25">
      <c r="A25" s="89">
        <v>20</v>
      </c>
      <c r="B25" s="5" t="s">
        <v>121</v>
      </c>
      <c r="C25" s="33">
        <v>42537</v>
      </c>
      <c r="D25" s="43">
        <v>19.809999999999999</v>
      </c>
      <c r="E25" s="43">
        <v>79.83</v>
      </c>
      <c r="F25" s="43">
        <v>61.98</v>
      </c>
      <c r="G25" s="43">
        <v>11.23</v>
      </c>
      <c r="H25" s="43">
        <v>3.56</v>
      </c>
      <c r="I25" s="43">
        <f t="shared" si="0"/>
        <v>14.790000000000001</v>
      </c>
      <c r="J25" s="44">
        <v>0.47499999999999998</v>
      </c>
      <c r="K25" s="44">
        <v>2.10765</v>
      </c>
      <c r="L25" s="44">
        <v>11.939220000000001</v>
      </c>
      <c r="M25" s="44">
        <f t="shared" si="4"/>
        <v>14.04687</v>
      </c>
      <c r="N25" s="45">
        <f t="shared" si="2"/>
        <v>0.94975456389452328</v>
      </c>
      <c r="O25" s="46"/>
      <c r="P25" s="46"/>
      <c r="Q25" s="46"/>
      <c r="R25" s="46"/>
      <c r="S25" s="46"/>
      <c r="T25" s="46"/>
    </row>
    <row r="26" spans="1:20" x14ac:dyDescent="0.25">
      <c r="A26" s="89">
        <v>21</v>
      </c>
      <c r="B26" s="5" t="s">
        <v>44</v>
      </c>
      <c r="C26" s="33">
        <v>42689</v>
      </c>
      <c r="D26" s="43">
        <v>419.47</v>
      </c>
      <c r="E26" s="43">
        <v>82.17</v>
      </c>
      <c r="F26" s="43">
        <v>55.77</v>
      </c>
      <c r="G26" s="43">
        <v>287.19</v>
      </c>
      <c r="H26" s="43">
        <v>39.020000000000003</v>
      </c>
      <c r="I26" s="43">
        <f t="shared" si="0"/>
        <v>326.20999999999998</v>
      </c>
      <c r="J26" s="44">
        <v>10.275399999999999</v>
      </c>
      <c r="K26" s="44">
        <v>37.008699999999997</v>
      </c>
      <c r="L26" s="44">
        <v>284.95724999999999</v>
      </c>
      <c r="M26" s="44">
        <f t="shared" si="4"/>
        <v>321.96594999999996</v>
      </c>
      <c r="N26" s="45">
        <f t="shared" si="2"/>
        <v>0.98698982250697398</v>
      </c>
      <c r="O26" s="46">
        <v>0.41</v>
      </c>
      <c r="P26" s="46">
        <v>7.0000000000000007E-2</v>
      </c>
      <c r="Q26" s="46">
        <f t="shared" si="3"/>
        <v>0.48</v>
      </c>
      <c r="R26" s="46">
        <f>0*12</f>
        <v>0</v>
      </c>
      <c r="S26" s="46"/>
      <c r="T26" s="46"/>
    </row>
    <row r="27" spans="1:20" x14ac:dyDescent="0.25">
      <c r="A27" s="89">
        <v>22</v>
      </c>
      <c r="B27" s="5" t="s">
        <v>33</v>
      </c>
      <c r="C27" s="33">
        <v>42717</v>
      </c>
      <c r="D27" s="43">
        <v>277.04000000000002</v>
      </c>
      <c r="E27" s="43">
        <v>54.79</v>
      </c>
      <c r="F27" s="43">
        <v>44.83</v>
      </c>
      <c r="G27" s="43">
        <v>94.88</v>
      </c>
      <c r="H27" s="43">
        <v>46.57</v>
      </c>
      <c r="I27" s="43">
        <f t="shared" si="0"/>
        <v>141.44999999999999</v>
      </c>
      <c r="J27" s="43">
        <v>1.79</v>
      </c>
      <c r="K27" s="43">
        <v>7.71</v>
      </c>
      <c r="L27" s="43">
        <v>133.74</v>
      </c>
      <c r="M27" s="43">
        <f t="shared" si="4"/>
        <v>141.45000000000002</v>
      </c>
      <c r="N27" s="45">
        <f t="shared" si="2"/>
        <v>1.0000000000000002</v>
      </c>
      <c r="O27" s="48">
        <v>21.09</v>
      </c>
      <c r="P27" s="48">
        <v>0</v>
      </c>
      <c r="Q27" s="48">
        <f t="shared" si="3"/>
        <v>21.09</v>
      </c>
      <c r="R27" s="48">
        <f>1.617*12</f>
        <v>19.404</v>
      </c>
      <c r="S27" s="50"/>
      <c r="T27" s="50"/>
    </row>
    <row r="28" spans="1:20" x14ac:dyDescent="0.25">
      <c r="A28" s="89">
        <v>23</v>
      </c>
      <c r="B28" s="5" t="s">
        <v>34</v>
      </c>
      <c r="C28" s="33">
        <v>42656</v>
      </c>
      <c r="D28" s="43">
        <v>686.21</v>
      </c>
      <c r="E28" s="43">
        <v>69.09</v>
      </c>
      <c r="F28" s="43">
        <v>53</v>
      </c>
      <c r="G28" s="43">
        <v>356.09</v>
      </c>
      <c r="H28" s="43">
        <v>90.53</v>
      </c>
      <c r="I28" s="43">
        <f t="shared" si="0"/>
        <v>446.62</v>
      </c>
      <c r="J28" s="43">
        <v>9.32</v>
      </c>
      <c r="K28" s="43">
        <v>37</v>
      </c>
      <c r="L28" s="43">
        <v>409.62</v>
      </c>
      <c r="M28" s="43">
        <f t="shared" si="4"/>
        <v>446.62</v>
      </c>
      <c r="N28" s="45">
        <f t="shared" si="2"/>
        <v>1</v>
      </c>
      <c r="O28" s="46">
        <v>15.95</v>
      </c>
      <c r="P28" s="46">
        <v>0.99</v>
      </c>
      <c r="Q28" s="46">
        <f t="shared" si="3"/>
        <v>16.939999999999998</v>
      </c>
      <c r="R28" s="46">
        <f>1.3*12</f>
        <v>15.600000000000001</v>
      </c>
      <c r="S28" s="46">
        <f>0.08*12</f>
        <v>0.96</v>
      </c>
      <c r="T28" s="46"/>
    </row>
    <row r="29" spans="1:20" x14ac:dyDescent="0.25">
      <c r="A29" s="89">
        <v>24</v>
      </c>
      <c r="B29" s="5" t="s">
        <v>48</v>
      </c>
      <c r="C29" s="33">
        <v>42385</v>
      </c>
      <c r="D29" s="43">
        <v>6.08</v>
      </c>
      <c r="E29" s="43">
        <v>75.739999999999995</v>
      </c>
      <c r="F29" s="43">
        <v>40.36</v>
      </c>
      <c r="G29" s="43">
        <v>3.45</v>
      </c>
      <c r="H29" s="43">
        <v>0.61</v>
      </c>
      <c r="I29" s="43">
        <f t="shared" si="0"/>
        <v>4.0600000000000005</v>
      </c>
      <c r="J29" s="44">
        <v>0.16472999999999999</v>
      </c>
      <c r="K29" s="44">
        <v>0.53986000000000001</v>
      </c>
      <c r="L29" s="44">
        <v>3.2409300000000001</v>
      </c>
      <c r="M29" s="44">
        <f t="shared" si="4"/>
        <v>3.7807900000000001</v>
      </c>
      <c r="N29" s="45">
        <f t="shared" si="2"/>
        <v>0.93122906403940875</v>
      </c>
      <c r="O29" s="46">
        <v>0.34</v>
      </c>
      <c r="P29" s="46">
        <v>0.24</v>
      </c>
      <c r="Q29" s="46">
        <f t="shared" si="3"/>
        <v>0.58000000000000007</v>
      </c>
      <c r="R29" s="46">
        <f>0.02*12</f>
        <v>0.24</v>
      </c>
      <c r="S29" s="46"/>
      <c r="T29" s="46"/>
    </row>
    <row r="30" spans="1:20" x14ac:dyDescent="0.25">
      <c r="A30" s="89">
        <v>25</v>
      </c>
      <c r="B30" s="5" t="s">
        <v>132</v>
      </c>
      <c r="C30" s="33">
        <v>42690</v>
      </c>
      <c r="D30" s="43">
        <v>721.39</v>
      </c>
      <c r="E30" s="43">
        <v>62.55</v>
      </c>
      <c r="F30" s="43">
        <v>37.79</v>
      </c>
      <c r="G30" s="43">
        <v>232.62</v>
      </c>
      <c r="H30" s="43">
        <v>132.08000000000001</v>
      </c>
      <c r="I30" s="43">
        <f t="shared" si="0"/>
        <v>364.70000000000005</v>
      </c>
      <c r="J30" s="44">
        <v>17.165929999999999</v>
      </c>
      <c r="K30" s="44">
        <v>73.270380000000003</v>
      </c>
      <c r="L30" s="44">
        <v>284.06673999999998</v>
      </c>
      <c r="M30" s="44">
        <f t="shared" si="4"/>
        <v>357.33711999999997</v>
      </c>
      <c r="N30" s="45">
        <f t="shared" si="2"/>
        <v>0.97981113243761975</v>
      </c>
      <c r="O30" s="46"/>
      <c r="P30" s="46"/>
      <c r="Q30" s="46"/>
      <c r="R30" s="46"/>
      <c r="S30" s="46"/>
      <c r="T30" s="46"/>
    </row>
    <row r="31" spans="1:20" x14ac:dyDescent="0.25">
      <c r="A31" s="89">
        <v>26</v>
      </c>
      <c r="B31" s="5" t="s">
        <v>119</v>
      </c>
      <c r="C31" s="33">
        <v>42658</v>
      </c>
      <c r="D31" s="44">
        <v>352.89</v>
      </c>
      <c r="E31" s="44">
        <v>60.96</v>
      </c>
      <c r="F31" s="44">
        <v>41.14</v>
      </c>
      <c r="G31" s="44">
        <v>143.079216</v>
      </c>
      <c r="H31" s="44">
        <v>48.619252000000003</v>
      </c>
      <c r="I31" s="44">
        <f t="shared" si="0"/>
        <v>191.69846799999999</v>
      </c>
      <c r="J31" s="43">
        <v>5.67</v>
      </c>
      <c r="K31" s="43">
        <v>15.29</v>
      </c>
      <c r="L31" s="43">
        <v>176.33</v>
      </c>
      <c r="M31" s="43">
        <f t="shared" si="4"/>
        <v>191.62</v>
      </c>
      <c r="N31" s="45">
        <f t="shared" si="2"/>
        <v>0.99959066965522136</v>
      </c>
      <c r="O31" s="50">
        <v>17.18</v>
      </c>
      <c r="P31" s="50">
        <v>1.53</v>
      </c>
      <c r="Q31" s="50">
        <f t="shared" si="3"/>
        <v>18.71</v>
      </c>
      <c r="R31" s="50">
        <f>1.54*12</f>
        <v>18.48</v>
      </c>
      <c r="S31" s="50"/>
      <c r="T31" s="50"/>
    </row>
    <row r="32" spans="1:20" x14ac:dyDescent="0.25">
      <c r="A32" s="89">
        <v>27</v>
      </c>
      <c r="B32" s="5" t="s">
        <v>35</v>
      </c>
      <c r="C32" s="33">
        <v>42628</v>
      </c>
      <c r="D32" s="43">
        <v>36.71</v>
      </c>
      <c r="E32" s="44">
        <v>74.75</v>
      </c>
      <c r="F32" s="44">
        <v>49.54</v>
      </c>
      <c r="G32" s="43">
        <v>20.260000000000002</v>
      </c>
      <c r="H32" s="43">
        <v>4.76</v>
      </c>
      <c r="I32" s="43">
        <f t="shared" si="0"/>
        <v>25.020000000000003</v>
      </c>
      <c r="J32" s="44">
        <v>1.1083799999999999</v>
      </c>
      <c r="K32" s="44">
        <v>5.0566000000000004</v>
      </c>
      <c r="L32" s="44">
        <v>19.954519999999999</v>
      </c>
      <c r="M32" s="44">
        <f t="shared" si="4"/>
        <v>25.011119999999998</v>
      </c>
      <c r="N32" s="45">
        <f t="shared" si="2"/>
        <v>0.99964508393285356</v>
      </c>
      <c r="O32" s="50">
        <v>0.26</v>
      </c>
      <c r="P32" s="50">
        <v>0.17</v>
      </c>
      <c r="Q32" s="50">
        <f t="shared" si="3"/>
        <v>0.43000000000000005</v>
      </c>
      <c r="R32" s="50">
        <f>0.02*12</f>
        <v>0.24</v>
      </c>
      <c r="S32" s="46"/>
      <c r="T32" s="46"/>
    </row>
    <row r="33" spans="1:20" x14ac:dyDescent="0.25">
      <c r="A33" s="89">
        <v>28</v>
      </c>
      <c r="B33" s="5" t="s">
        <v>79</v>
      </c>
      <c r="C33" s="33">
        <v>42385</v>
      </c>
      <c r="D33" s="43">
        <v>1995.81</v>
      </c>
      <c r="E33" s="43">
        <v>79.56</v>
      </c>
      <c r="F33" s="43">
        <v>64.430000000000007</v>
      </c>
      <c r="G33" s="43">
        <v>1234.0899999999999</v>
      </c>
      <c r="H33" s="43">
        <v>286.52</v>
      </c>
      <c r="I33" s="43">
        <f t="shared" si="0"/>
        <v>1520.61</v>
      </c>
      <c r="J33" s="44">
        <v>40.945</v>
      </c>
      <c r="K33" s="44">
        <v>164.50407999999999</v>
      </c>
      <c r="L33" s="44">
        <v>1305.4606000000001</v>
      </c>
      <c r="M33" s="44">
        <f t="shared" si="4"/>
        <v>1469.96468</v>
      </c>
      <c r="N33" s="45">
        <f t="shared" si="2"/>
        <v>0.96669407671921148</v>
      </c>
      <c r="O33" s="48">
        <v>96.14</v>
      </c>
      <c r="P33" s="48">
        <v>0</v>
      </c>
      <c r="Q33" s="48">
        <f t="shared" si="3"/>
        <v>96.14</v>
      </c>
      <c r="R33" s="48">
        <f>2.14*12</f>
        <v>25.68</v>
      </c>
      <c r="S33" s="50"/>
      <c r="T33" s="50"/>
    </row>
    <row r="34" spans="1:20" x14ac:dyDescent="0.25">
      <c r="A34" s="89">
        <v>29</v>
      </c>
      <c r="B34" s="80" t="s">
        <v>38</v>
      </c>
      <c r="C34" s="33">
        <v>42658</v>
      </c>
      <c r="D34" s="43">
        <v>101.17</v>
      </c>
      <c r="E34" s="44">
        <v>65.260000000000005</v>
      </c>
      <c r="F34" s="43">
        <v>52.05</v>
      </c>
      <c r="G34" s="43">
        <v>45.85</v>
      </c>
      <c r="H34" s="43">
        <v>16.09</v>
      </c>
      <c r="I34" s="43">
        <f t="shared" si="0"/>
        <v>61.94</v>
      </c>
      <c r="J34" s="43">
        <v>1.84</v>
      </c>
      <c r="K34" s="43">
        <v>7.92</v>
      </c>
      <c r="L34" s="43">
        <v>54.02</v>
      </c>
      <c r="M34" s="43">
        <f t="shared" si="4"/>
        <v>61.940000000000005</v>
      </c>
      <c r="N34" s="45">
        <f t="shared" si="2"/>
        <v>1.0000000000000002</v>
      </c>
      <c r="O34" s="48"/>
      <c r="P34" s="48"/>
      <c r="Q34" s="48"/>
      <c r="R34" s="48">
        <v>0.03</v>
      </c>
      <c r="S34" s="48">
        <v>0.105</v>
      </c>
      <c r="T34" s="50"/>
    </row>
    <row r="35" spans="1:20" x14ac:dyDescent="0.25">
      <c r="A35" s="89">
        <v>30</v>
      </c>
      <c r="B35" s="5" t="s">
        <v>64</v>
      </c>
      <c r="C35" s="33">
        <v>42536</v>
      </c>
      <c r="D35" s="43">
        <v>913.48</v>
      </c>
      <c r="E35" s="43">
        <v>74.47</v>
      </c>
      <c r="F35" s="43">
        <v>47.55</v>
      </c>
      <c r="G35" s="43">
        <v>463.31</v>
      </c>
      <c r="H35" s="43">
        <v>138.53</v>
      </c>
      <c r="I35" s="43">
        <f t="shared" si="0"/>
        <v>601.84</v>
      </c>
      <c r="J35" s="44">
        <v>15.859389999999999</v>
      </c>
      <c r="K35" s="44">
        <v>51.820540000000001</v>
      </c>
      <c r="L35" s="44">
        <v>550.01715999999999</v>
      </c>
      <c r="M35" s="44">
        <f>K35+L35</f>
        <v>601.83770000000004</v>
      </c>
      <c r="N35" s="45">
        <f t="shared" si="2"/>
        <v>0.99999617838628208</v>
      </c>
      <c r="O35" s="50"/>
      <c r="P35" s="50"/>
      <c r="Q35" s="50"/>
      <c r="R35" s="50">
        <v>30.64</v>
      </c>
      <c r="S35" s="50">
        <v>3.8660000000000001</v>
      </c>
      <c r="T35" s="50"/>
    </row>
    <row r="36" spans="1:20" x14ac:dyDescent="0.25">
      <c r="A36" s="89">
        <v>31</v>
      </c>
      <c r="B36" s="5" t="s">
        <v>50</v>
      </c>
      <c r="C36" s="33">
        <v>42445</v>
      </c>
      <c r="D36" s="43">
        <v>3.8</v>
      </c>
      <c r="E36" s="43">
        <v>29.94</v>
      </c>
      <c r="F36" s="43">
        <v>1.7</v>
      </c>
      <c r="G36" s="43">
        <v>0.61</v>
      </c>
      <c r="H36" s="43">
        <v>0.02</v>
      </c>
      <c r="I36" s="43">
        <f t="shared" si="0"/>
        <v>0.63</v>
      </c>
      <c r="J36" s="44">
        <v>4.1430000000000002E-2</v>
      </c>
      <c r="K36" s="44">
        <v>0.16714000000000001</v>
      </c>
      <c r="L36" s="44">
        <v>0.37537999999999999</v>
      </c>
      <c r="M36" s="44">
        <v>0.55000000000000004</v>
      </c>
      <c r="N36" s="45">
        <f t="shared" si="2"/>
        <v>0.87301587301587313</v>
      </c>
      <c r="O36" s="50"/>
      <c r="P36" s="50"/>
      <c r="Q36" s="50"/>
      <c r="R36" s="50"/>
      <c r="S36" s="50"/>
      <c r="T36" s="50"/>
    </row>
    <row r="37" spans="1:20" x14ac:dyDescent="0.25">
      <c r="A37" s="89">
        <v>32</v>
      </c>
      <c r="B37" s="5" t="s">
        <v>43</v>
      </c>
      <c r="C37" s="33">
        <v>42689</v>
      </c>
      <c r="D37" s="43">
        <v>2.4300000000000002</v>
      </c>
      <c r="E37" s="43">
        <v>26.66</v>
      </c>
      <c r="F37" s="43">
        <v>56.47</v>
      </c>
      <c r="G37" s="43">
        <v>0.16</v>
      </c>
      <c r="H37" s="43">
        <v>1.03</v>
      </c>
      <c r="I37" s="43">
        <f t="shared" si="0"/>
        <v>1.19</v>
      </c>
      <c r="J37" s="44">
        <v>1.116E-2</v>
      </c>
      <c r="K37" s="44">
        <v>5.0410000000000003E-2</v>
      </c>
      <c r="L37" s="44">
        <v>1.0261100000000001</v>
      </c>
      <c r="M37" s="44">
        <f>K37+L37</f>
        <v>1.0765200000000001</v>
      </c>
      <c r="N37" s="45">
        <f t="shared" si="2"/>
        <v>0.90463865546218503</v>
      </c>
      <c r="O37" s="50"/>
      <c r="P37" s="50"/>
      <c r="Q37" s="50"/>
      <c r="R37" s="50"/>
      <c r="S37" s="50"/>
      <c r="T37" s="50"/>
    </row>
    <row r="38" spans="1:20" ht="18" x14ac:dyDescent="0.25">
      <c r="A38" s="89">
        <v>33</v>
      </c>
      <c r="B38" s="58" t="s">
        <v>84</v>
      </c>
      <c r="C38" s="76">
        <v>42596</v>
      </c>
      <c r="D38" s="43">
        <v>3.43</v>
      </c>
      <c r="E38" s="43">
        <v>84.19</v>
      </c>
      <c r="F38" s="43">
        <v>51.54</v>
      </c>
      <c r="G38" s="43">
        <v>1.54</v>
      </c>
      <c r="H38" s="43">
        <v>0.82</v>
      </c>
      <c r="I38" s="43">
        <f t="shared" si="0"/>
        <v>2.36</v>
      </c>
      <c r="J38" s="44">
        <v>3.2370000000000003E-2</v>
      </c>
      <c r="K38" s="44">
        <v>0.19152</v>
      </c>
      <c r="L38" s="44">
        <v>1.6499200000000001</v>
      </c>
      <c r="M38" s="44">
        <f>K38+L38</f>
        <v>1.84144</v>
      </c>
      <c r="N38" s="45">
        <f t="shared" si="2"/>
        <v>0.78027118644067794</v>
      </c>
      <c r="O38" s="50"/>
      <c r="P38" s="50"/>
      <c r="Q38" s="50"/>
      <c r="R38" s="50"/>
      <c r="S38" s="50"/>
      <c r="T38" s="50"/>
    </row>
    <row r="39" spans="1:20" x14ac:dyDescent="0.25">
      <c r="A39" s="89">
        <v>34</v>
      </c>
      <c r="B39" s="17" t="s">
        <v>37</v>
      </c>
      <c r="C39" s="33">
        <v>42445</v>
      </c>
      <c r="D39" s="43">
        <v>0.64</v>
      </c>
      <c r="E39" s="44">
        <v>35.299999999999997</v>
      </c>
      <c r="F39" s="43">
        <v>33.56</v>
      </c>
      <c r="G39" s="43">
        <v>0.05</v>
      </c>
      <c r="H39" s="43">
        <v>0.17</v>
      </c>
      <c r="I39" s="43">
        <f t="shared" si="0"/>
        <v>0.22000000000000003</v>
      </c>
      <c r="J39" s="43">
        <v>0.01</v>
      </c>
      <c r="K39" s="43">
        <v>0.04</v>
      </c>
      <c r="L39" s="43">
        <v>0.18</v>
      </c>
      <c r="M39" s="43">
        <f>K39+L39</f>
        <v>0.22</v>
      </c>
      <c r="N39" s="45">
        <f t="shared" si="2"/>
        <v>0.99999999999999989</v>
      </c>
      <c r="O39" s="50"/>
      <c r="P39" s="50"/>
      <c r="Q39" s="50"/>
      <c r="R39" s="50"/>
      <c r="S39" s="50"/>
      <c r="T39" s="50"/>
    </row>
    <row r="40" spans="1:20" x14ac:dyDescent="0.25">
      <c r="A40" s="89">
        <v>35</v>
      </c>
      <c r="B40" s="5" t="s">
        <v>41</v>
      </c>
      <c r="C40" s="33">
        <v>42414</v>
      </c>
      <c r="D40" s="43">
        <v>10.55</v>
      </c>
      <c r="E40" s="43">
        <v>38.54</v>
      </c>
      <c r="F40" s="43">
        <v>47.26</v>
      </c>
      <c r="G40" s="43">
        <v>0.11</v>
      </c>
      <c r="H40" s="43">
        <v>4.8499999999999996</v>
      </c>
      <c r="I40" s="43">
        <f t="shared" si="0"/>
        <v>4.96</v>
      </c>
      <c r="J40" s="44">
        <v>1E-3</v>
      </c>
      <c r="K40" s="44">
        <v>5.3800000000000002E-3</v>
      </c>
      <c r="L40" s="44">
        <v>2.56589</v>
      </c>
      <c r="M40" s="44">
        <f>K40+L40</f>
        <v>2.5712700000000002</v>
      </c>
      <c r="N40" s="45">
        <f t="shared" si="2"/>
        <v>0.51840120967741943</v>
      </c>
      <c r="O40" s="50"/>
      <c r="P40" s="50"/>
      <c r="Q40" s="50"/>
      <c r="R40" s="50"/>
      <c r="S40" s="50"/>
      <c r="T40" s="50"/>
    </row>
    <row r="41" spans="1:20" x14ac:dyDescent="0.25">
      <c r="A41" s="89">
        <v>36</v>
      </c>
      <c r="B41" s="5" t="s">
        <v>42</v>
      </c>
      <c r="C41" s="33">
        <v>42628</v>
      </c>
      <c r="D41" s="43">
        <v>12.44</v>
      </c>
      <c r="E41" s="43">
        <v>59.68</v>
      </c>
      <c r="F41" s="43">
        <v>46.94</v>
      </c>
      <c r="G41" s="43">
        <v>2.35</v>
      </c>
      <c r="H41" s="43">
        <v>3.99</v>
      </c>
      <c r="I41" s="43">
        <f t="shared" si="0"/>
        <v>6.34</v>
      </c>
      <c r="J41" s="44">
        <v>0.25448999999999999</v>
      </c>
      <c r="K41" s="44">
        <v>0.90171000000000001</v>
      </c>
      <c r="L41" s="44">
        <v>5.2897600000000002</v>
      </c>
      <c r="M41" s="44">
        <f>K41+L41</f>
        <v>6.1914700000000007</v>
      </c>
      <c r="N41" s="45">
        <f t="shared" si="2"/>
        <v>0.97657255520504749</v>
      </c>
      <c r="O41" s="50"/>
      <c r="P41" s="50"/>
      <c r="Q41" s="50"/>
      <c r="R41" s="50"/>
      <c r="S41" s="50"/>
      <c r="T41" s="50"/>
    </row>
    <row r="42" spans="1:20" x14ac:dyDescent="0.25">
      <c r="A42" s="61"/>
      <c r="B42" s="43" t="s">
        <v>52</v>
      </c>
      <c r="C42" s="43"/>
      <c r="D42" s="44">
        <f>SUM(D6:D41)</f>
        <v>12101.962379999997</v>
      </c>
      <c r="E42" s="43"/>
      <c r="F42" s="43"/>
      <c r="G42" s="44">
        <f>SUM(G6:G41)</f>
        <v>6249.3287250080002</v>
      </c>
      <c r="H42" s="44">
        <f t="shared" ref="H42:M42" si="5">SUM(H6:H41)</f>
        <v>1885.6135898399993</v>
      </c>
      <c r="I42" s="44">
        <f t="shared" si="5"/>
        <v>8134.9423148480009</v>
      </c>
      <c r="J42" s="44">
        <f t="shared" si="5"/>
        <v>235.88342999999992</v>
      </c>
      <c r="K42" s="44">
        <f t="shared" si="5"/>
        <v>941.33246999999994</v>
      </c>
      <c r="L42" s="44">
        <f t="shared" si="5"/>
        <v>7057.2288700000017</v>
      </c>
      <c r="M42" s="71">
        <f t="shared" si="5"/>
        <v>7998.5688199999986</v>
      </c>
      <c r="N42" s="48"/>
      <c r="O42" s="46">
        <f>SUM(O6:O33)</f>
        <v>353.59999999999997</v>
      </c>
      <c r="P42" s="46">
        <f>SUM(P15:P33)</f>
        <v>5.19</v>
      </c>
      <c r="Q42" s="46">
        <f t="shared" si="3"/>
        <v>358.78999999999996</v>
      </c>
      <c r="R42" s="46">
        <f>SUM(R6:R33)</f>
        <v>274.39299999999997</v>
      </c>
      <c r="S42" s="46"/>
      <c r="T42" s="46"/>
    </row>
    <row r="43" spans="1:20" x14ac:dyDescent="0.25">
      <c r="A43" s="270"/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2"/>
    </row>
  </sheetData>
  <mergeCells count="25">
    <mergeCell ref="A43:T43"/>
    <mergeCell ref="M4:M5"/>
    <mergeCell ref="N4:N5"/>
    <mergeCell ref="O4:O5"/>
    <mergeCell ref="P4:P5"/>
    <mergeCell ref="Q4:Q5"/>
    <mergeCell ref="R4:R5"/>
    <mergeCell ref="E4:E5"/>
    <mergeCell ref="F4:F5"/>
    <mergeCell ref="G4:G5"/>
    <mergeCell ref="H4:H5"/>
    <mergeCell ref="I4:I5"/>
    <mergeCell ref="J4:K4"/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opLeftCell="A12" workbookViewId="0">
      <selection activeCell="J6" sqref="J6:M41"/>
    </sheetView>
  </sheetViews>
  <sheetFormatPr defaultRowHeight="15" x14ac:dyDescent="0.25"/>
  <cols>
    <col min="1" max="1" width="3.42578125" customWidth="1"/>
    <col min="2" max="2" width="11" customWidth="1"/>
    <col min="3" max="3" width="5.7109375" customWidth="1"/>
    <col min="4" max="4" width="7.42578125" customWidth="1"/>
    <col min="5" max="5" width="5" customWidth="1"/>
    <col min="6" max="6" width="5.140625" customWidth="1"/>
    <col min="7" max="7" width="6.42578125" customWidth="1"/>
    <col min="8" max="8" width="6.5703125" customWidth="1"/>
    <col min="9" max="9" width="6.42578125" customWidth="1"/>
    <col min="10" max="10" width="5.5703125" customWidth="1"/>
    <col min="11" max="11" width="6.140625" customWidth="1"/>
    <col min="12" max="12" width="6.42578125" customWidth="1"/>
    <col min="13" max="13" width="7.5703125" customWidth="1"/>
    <col min="14" max="14" width="7.28515625" customWidth="1"/>
    <col min="15" max="20" width="0" hidden="1" customWidth="1"/>
    <col min="22" max="22" width="3.140625" customWidth="1"/>
    <col min="24" max="24" width="5.5703125" customWidth="1"/>
    <col min="25" max="25" width="7.140625" customWidth="1"/>
    <col min="26" max="26" width="5" customWidth="1"/>
    <col min="27" max="27" width="5.140625" customWidth="1"/>
    <col min="28" max="28" width="6.5703125" customWidth="1"/>
    <col min="29" max="29" width="6.85546875" customWidth="1"/>
    <col min="30" max="30" width="6.28515625" customWidth="1"/>
    <col min="31" max="31" width="6.7109375" customWidth="1"/>
    <col min="32" max="32" width="6.28515625" customWidth="1"/>
    <col min="33" max="33" width="6.42578125" customWidth="1"/>
    <col min="34" max="34" width="7.5703125" customWidth="1"/>
    <col min="35" max="35" width="7.140625" customWidth="1"/>
    <col min="36" max="36" width="5.85546875" hidden="1" customWidth="1"/>
    <col min="37" max="37" width="5.140625" hidden="1" customWidth="1"/>
    <col min="38" max="38" width="5.28515625" hidden="1" customWidth="1"/>
    <col min="39" max="39" width="6.140625" hidden="1" customWidth="1"/>
    <col min="40" max="41" width="0" hidden="1" customWidth="1"/>
  </cols>
  <sheetData>
    <row r="1" spans="1:41" x14ac:dyDescent="0.25">
      <c r="A1" s="227" t="s">
        <v>136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</row>
    <row r="2" spans="1:41" x14ac:dyDescent="0.25">
      <c r="A2" s="228" t="s">
        <v>65</v>
      </c>
      <c r="B2" s="230" t="s">
        <v>1</v>
      </c>
      <c r="C2" s="233" t="s">
        <v>125</v>
      </c>
      <c r="D2" s="233" t="s">
        <v>115</v>
      </c>
      <c r="E2" s="273" t="s">
        <v>126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  <c r="O2" s="226" t="s">
        <v>6</v>
      </c>
      <c r="P2" s="226"/>
      <c r="Q2" s="226"/>
      <c r="R2" s="226" t="s">
        <v>7</v>
      </c>
      <c r="S2" s="226"/>
      <c r="T2" s="226"/>
      <c r="V2" s="275"/>
      <c r="W2" s="279"/>
      <c r="X2" s="276"/>
      <c r="Y2" s="276"/>
      <c r="Z2" s="280"/>
      <c r="AA2" s="281"/>
      <c r="AB2" s="275"/>
      <c r="AC2" s="276"/>
      <c r="AD2" s="276"/>
      <c r="AE2" s="275"/>
      <c r="AF2" s="276"/>
      <c r="AG2" s="276"/>
      <c r="AH2" s="276"/>
      <c r="AI2" s="276"/>
      <c r="AJ2" s="274"/>
      <c r="AK2" s="274"/>
      <c r="AL2" s="274"/>
      <c r="AM2" s="274"/>
      <c r="AN2" s="274"/>
      <c r="AO2" s="274"/>
    </row>
    <row r="3" spans="1:41" x14ac:dyDescent="0.25">
      <c r="A3" s="229"/>
      <c r="B3" s="231"/>
      <c r="C3" s="234"/>
      <c r="D3" s="234"/>
      <c r="E3" s="236"/>
      <c r="F3" s="236"/>
      <c r="G3" s="229"/>
      <c r="H3" s="229"/>
      <c r="I3" s="229"/>
      <c r="J3" s="229"/>
      <c r="K3" s="229"/>
      <c r="L3" s="229"/>
      <c r="M3" s="229"/>
      <c r="N3" s="229"/>
      <c r="O3" s="226"/>
      <c r="P3" s="226"/>
      <c r="Q3" s="226"/>
      <c r="R3" s="226"/>
      <c r="S3" s="226"/>
      <c r="T3" s="226"/>
      <c r="V3" s="276"/>
      <c r="W3" s="279"/>
      <c r="X3" s="276"/>
      <c r="Y3" s="276"/>
      <c r="Z3" s="281"/>
      <c r="AA3" s="281"/>
      <c r="AB3" s="276"/>
      <c r="AC3" s="276"/>
      <c r="AD3" s="276"/>
      <c r="AE3" s="276"/>
      <c r="AF3" s="276"/>
      <c r="AG3" s="276"/>
      <c r="AH3" s="276"/>
      <c r="AI3" s="276"/>
      <c r="AJ3" s="274"/>
      <c r="AK3" s="274"/>
      <c r="AL3" s="274"/>
      <c r="AM3" s="274"/>
      <c r="AN3" s="274"/>
      <c r="AO3" s="274"/>
    </row>
    <row r="4" spans="1:41" x14ac:dyDescent="0.25">
      <c r="A4" s="229"/>
      <c r="B4" s="231"/>
      <c r="C4" s="234"/>
      <c r="D4" s="234"/>
      <c r="E4" s="228" t="s">
        <v>117</v>
      </c>
      <c r="F4" s="229" t="s">
        <v>118</v>
      </c>
      <c r="G4" s="229" t="s">
        <v>10</v>
      </c>
      <c r="H4" s="229" t="s">
        <v>11</v>
      </c>
      <c r="I4" s="229" t="s">
        <v>12</v>
      </c>
      <c r="J4" s="237" t="s">
        <v>62</v>
      </c>
      <c r="K4" s="238"/>
      <c r="L4" s="93" t="s">
        <v>113</v>
      </c>
      <c r="M4" s="228" t="s">
        <v>81</v>
      </c>
      <c r="N4" s="225" t="s">
        <v>16</v>
      </c>
      <c r="O4" s="241" t="s">
        <v>17</v>
      </c>
      <c r="P4" s="241" t="s">
        <v>18</v>
      </c>
      <c r="Q4" s="241" t="s">
        <v>19</v>
      </c>
      <c r="R4" s="241" t="s">
        <v>17</v>
      </c>
      <c r="S4" s="241" t="s">
        <v>18</v>
      </c>
      <c r="T4" s="241" t="s">
        <v>19</v>
      </c>
      <c r="V4" s="276"/>
      <c r="W4" s="279"/>
      <c r="X4" s="276"/>
      <c r="Y4" s="276"/>
      <c r="Z4" s="275"/>
      <c r="AA4" s="276"/>
      <c r="AB4" s="276"/>
      <c r="AC4" s="276"/>
      <c r="AD4" s="276"/>
      <c r="AE4" s="276"/>
      <c r="AF4" s="276"/>
      <c r="AG4" s="99"/>
      <c r="AH4" s="275"/>
      <c r="AI4" s="277"/>
      <c r="AJ4" s="274"/>
      <c r="AK4" s="274"/>
      <c r="AL4" s="274"/>
      <c r="AM4" s="274"/>
      <c r="AN4" s="274"/>
      <c r="AO4" s="274"/>
    </row>
    <row r="5" spans="1:41" ht="33.75" x14ac:dyDescent="0.25">
      <c r="A5" s="229"/>
      <c r="B5" s="232"/>
      <c r="C5" s="235"/>
      <c r="D5" s="235"/>
      <c r="E5" s="229"/>
      <c r="F5" s="229"/>
      <c r="G5" s="229"/>
      <c r="H5" s="229"/>
      <c r="I5" s="229"/>
      <c r="J5" s="93" t="s">
        <v>111</v>
      </c>
      <c r="K5" s="93" t="s">
        <v>112</v>
      </c>
      <c r="L5" s="94" t="s">
        <v>114</v>
      </c>
      <c r="M5" s="229"/>
      <c r="N5" s="226"/>
      <c r="O5" s="242"/>
      <c r="P5" s="242"/>
      <c r="Q5" s="242"/>
      <c r="R5" s="242"/>
      <c r="S5" s="242"/>
      <c r="T5" s="242"/>
      <c r="V5" s="276"/>
      <c r="W5" s="279"/>
      <c r="X5" s="276"/>
      <c r="Y5" s="276"/>
      <c r="Z5" s="276"/>
      <c r="AA5" s="276"/>
      <c r="AB5" s="276"/>
      <c r="AC5" s="276"/>
      <c r="AD5" s="276"/>
      <c r="AE5" s="99"/>
      <c r="AF5" s="99"/>
      <c r="AG5" s="100"/>
      <c r="AH5" s="276"/>
      <c r="AI5" s="274"/>
      <c r="AJ5" s="274"/>
      <c r="AK5" s="274"/>
      <c r="AL5" s="274"/>
      <c r="AM5" s="274"/>
      <c r="AN5" s="274"/>
      <c r="AO5" s="274"/>
    </row>
    <row r="6" spans="1:41" ht="22.5" x14ac:dyDescent="0.25">
      <c r="A6" s="92">
        <v>1</v>
      </c>
      <c r="B6" s="5" t="s">
        <v>47</v>
      </c>
      <c r="C6" s="33">
        <v>42719</v>
      </c>
      <c r="D6" s="6">
        <v>493.77</v>
      </c>
      <c r="E6" s="6">
        <v>60.96</v>
      </c>
      <c r="F6" s="6">
        <v>41.14</v>
      </c>
      <c r="G6" s="6">
        <v>200.2</v>
      </c>
      <c r="H6" s="6">
        <v>68.03</v>
      </c>
      <c r="I6" s="6">
        <f t="shared" ref="I6:I41" si="0">G6+H6</f>
        <v>268.23</v>
      </c>
      <c r="J6" s="9">
        <v>9.08</v>
      </c>
      <c r="K6" s="9">
        <v>23.51</v>
      </c>
      <c r="L6" s="9">
        <v>244.7</v>
      </c>
      <c r="M6" s="9">
        <f t="shared" ref="M6:M13" si="1">K6+L6</f>
        <v>268.20999999999998</v>
      </c>
      <c r="N6" s="7">
        <f t="shared" ref="N6:N41" si="2">M6/I6</f>
        <v>0.99992543712485538</v>
      </c>
      <c r="O6" s="46">
        <v>12.9</v>
      </c>
      <c r="P6" s="46">
        <v>0</v>
      </c>
      <c r="Q6" s="46">
        <f t="shared" ref="Q6:Q42" si="3">P6+O6</f>
        <v>12.9</v>
      </c>
      <c r="R6" s="46">
        <f>1.15*12</f>
        <v>13.799999999999999</v>
      </c>
      <c r="S6" s="46"/>
      <c r="T6" s="46"/>
      <c r="V6" s="101"/>
      <c r="W6" s="102"/>
      <c r="X6" s="103"/>
      <c r="Y6" s="104"/>
      <c r="Z6" s="104"/>
      <c r="AA6" s="104"/>
      <c r="AB6" s="104"/>
      <c r="AC6" s="104"/>
      <c r="AD6" s="104"/>
      <c r="AE6" s="105"/>
      <c r="AF6" s="105"/>
      <c r="AG6" s="105"/>
      <c r="AH6" s="105"/>
      <c r="AI6" s="106"/>
      <c r="AJ6" s="107"/>
      <c r="AK6" s="107"/>
      <c r="AL6" s="107"/>
      <c r="AM6" s="107"/>
      <c r="AN6" s="107"/>
      <c r="AO6" s="107"/>
    </row>
    <row r="7" spans="1:41" ht="22.5" x14ac:dyDescent="0.25">
      <c r="A7" s="92">
        <v>2</v>
      </c>
      <c r="B7" s="5" t="s">
        <v>105</v>
      </c>
      <c r="C7" s="33">
        <v>42476</v>
      </c>
      <c r="D7" s="6">
        <v>13.83</v>
      </c>
      <c r="E7" s="6">
        <v>66.31</v>
      </c>
      <c r="F7" s="6">
        <v>51.55</v>
      </c>
      <c r="G7" s="6">
        <v>7.09</v>
      </c>
      <c r="H7" s="6">
        <v>1.62</v>
      </c>
      <c r="I7" s="6">
        <f t="shared" si="0"/>
        <v>8.7100000000000009</v>
      </c>
      <c r="J7" s="9">
        <v>0.37</v>
      </c>
      <c r="K7" s="9">
        <v>1.4731000000000001</v>
      </c>
      <c r="L7" s="9">
        <v>6.7381099999999998</v>
      </c>
      <c r="M7" s="9">
        <f t="shared" si="1"/>
        <v>8.2112099999999995</v>
      </c>
      <c r="N7" s="7">
        <f t="shared" si="2"/>
        <v>0.94273363949483335</v>
      </c>
      <c r="O7" s="46"/>
      <c r="P7" s="46"/>
      <c r="Q7" s="46"/>
      <c r="R7" s="46"/>
      <c r="S7" s="46"/>
      <c r="T7" s="46"/>
      <c r="V7" s="101"/>
      <c r="W7" s="102"/>
      <c r="X7" s="103"/>
      <c r="Y7" s="104"/>
      <c r="Z7" s="104"/>
      <c r="AA7" s="104"/>
      <c r="AB7" s="104"/>
      <c r="AC7" s="104"/>
      <c r="AD7" s="104"/>
      <c r="AE7" s="105"/>
      <c r="AF7" s="105"/>
      <c r="AG7" s="105"/>
      <c r="AH7" s="105"/>
      <c r="AI7" s="106"/>
      <c r="AJ7" s="107"/>
      <c r="AK7" s="107"/>
      <c r="AL7" s="107"/>
      <c r="AM7" s="107"/>
      <c r="AN7" s="107"/>
      <c r="AO7" s="107"/>
    </row>
    <row r="8" spans="1:41" x14ac:dyDescent="0.25">
      <c r="A8" s="92">
        <v>3</v>
      </c>
      <c r="B8" s="5" t="s">
        <v>45</v>
      </c>
      <c r="C8" s="33">
        <v>42719</v>
      </c>
      <c r="D8" s="6">
        <v>311.69</v>
      </c>
      <c r="E8" s="6">
        <v>84.17</v>
      </c>
      <c r="F8" s="6">
        <v>60.35</v>
      </c>
      <c r="G8" s="6">
        <v>225.41</v>
      </c>
      <c r="H8" s="6">
        <v>26.49</v>
      </c>
      <c r="I8" s="9">
        <f t="shared" si="0"/>
        <v>251.9</v>
      </c>
      <c r="J8" s="9">
        <v>7.0022799999999998</v>
      </c>
      <c r="K8" s="9">
        <v>29.686540000000001</v>
      </c>
      <c r="L8" s="9">
        <v>221.9427</v>
      </c>
      <c r="M8" s="9">
        <f t="shared" si="1"/>
        <v>251.62924000000001</v>
      </c>
      <c r="N8" s="7">
        <f t="shared" si="2"/>
        <v>0.99892512901945218</v>
      </c>
      <c r="O8" s="46">
        <v>4.55</v>
      </c>
      <c r="P8" s="46">
        <v>1.17</v>
      </c>
      <c r="Q8" s="46">
        <f t="shared" si="3"/>
        <v>5.72</v>
      </c>
      <c r="R8" s="46">
        <f>0.37*12</f>
        <v>4.4399999999999995</v>
      </c>
      <c r="S8" s="46"/>
      <c r="T8" s="46"/>
      <c r="V8" s="101"/>
      <c r="W8" s="102"/>
      <c r="X8" s="103"/>
      <c r="Y8" s="104"/>
      <c r="Z8" s="104"/>
      <c r="AA8" s="104"/>
      <c r="AB8" s="104"/>
      <c r="AC8" s="104"/>
      <c r="AD8" s="105"/>
      <c r="AE8" s="105"/>
      <c r="AF8" s="105"/>
      <c r="AG8" s="105"/>
      <c r="AH8" s="105"/>
      <c r="AI8" s="106"/>
      <c r="AJ8" s="107"/>
      <c r="AK8" s="107"/>
      <c r="AL8" s="107"/>
      <c r="AM8" s="107"/>
      <c r="AN8" s="107"/>
      <c r="AO8" s="107"/>
    </row>
    <row r="9" spans="1:41" x14ac:dyDescent="0.25">
      <c r="A9" s="92">
        <v>4</v>
      </c>
      <c r="B9" s="5" t="s">
        <v>25</v>
      </c>
      <c r="C9" s="33">
        <v>42443</v>
      </c>
      <c r="D9" s="6">
        <v>1038.05</v>
      </c>
      <c r="E9" s="6">
        <v>85.12</v>
      </c>
      <c r="F9" s="6">
        <v>74.53</v>
      </c>
      <c r="G9" s="6">
        <v>783.74</v>
      </c>
      <c r="H9" s="6">
        <v>87.42</v>
      </c>
      <c r="I9" s="6">
        <f t="shared" si="0"/>
        <v>871.16</v>
      </c>
      <c r="J9" s="6">
        <v>25.01</v>
      </c>
      <c r="K9" s="6">
        <v>116.55</v>
      </c>
      <c r="L9" s="6">
        <f>644.08+73.78+22.71</f>
        <v>740.57</v>
      </c>
      <c r="M9" s="6">
        <f t="shared" si="1"/>
        <v>857.12</v>
      </c>
      <c r="N9" s="7">
        <f t="shared" si="2"/>
        <v>0.98388355755544332</v>
      </c>
      <c r="O9" s="46">
        <v>7.95</v>
      </c>
      <c r="P9" s="46">
        <v>0</v>
      </c>
      <c r="Q9" s="46">
        <f t="shared" si="3"/>
        <v>7.95</v>
      </c>
      <c r="R9" s="46">
        <f>0.66*12</f>
        <v>7.92</v>
      </c>
      <c r="S9" s="46"/>
      <c r="T9" s="46"/>
      <c r="V9" s="101"/>
      <c r="W9" s="102"/>
      <c r="X9" s="103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6"/>
      <c r="AJ9" s="107"/>
      <c r="AK9" s="107"/>
      <c r="AL9" s="107"/>
      <c r="AM9" s="107"/>
      <c r="AN9" s="107"/>
      <c r="AO9" s="107"/>
    </row>
    <row r="10" spans="1:41" x14ac:dyDescent="0.25">
      <c r="A10" s="92">
        <v>5</v>
      </c>
      <c r="B10" s="62" t="s">
        <v>26</v>
      </c>
      <c r="C10" s="33">
        <v>42383</v>
      </c>
      <c r="D10" s="6">
        <v>255.4</v>
      </c>
      <c r="E10" s="6">
        <v>84.25</v>
      </c>
      <c r="F10" s="6">
        <v>59.98</v>
      </c>
      <c r="G10" s="6">
        <v>165.16</v>
      </c>
      <c r="H10" s="6">
        <v>35.61</v>
      </c>
      <c r="I10" s="6">
        <f t="shared" si="0"/>
        <v>200.76999999999998</v>
      </c>
      <c r="J10" s="6">
        <v>7.19</v>
      </c>
      <c r="K10" s="6">
        <v>20.420000000000002</v>
      </c>
      <c r="L10" s="6">
        <v>180.35</v>
      </c>
      <c r="M10" s="6">
        <f t="shared" si="1"/>
        <v>200.76999999999998</v>
      </c>
      <c r="N10" s="7">
        <f t="shared" si="2"/>
        <v>1</v>
      </c>
      <c r="O10" s="46">
        <v>25.55</v>
      </c>
      <c r="P10" s="46">
        <v>0</v>
      </c>
      <c r="Q10" s="46">
        <f t="shared" si="3"/>
        <v>25.55</v>
      </c>
      <c r="R10" s="46">
        <f>2.17*12</f>
        <v>26.04</v>
      </c>
      <c r="S10" s="46"/>
      <c r="T10" s="46"/>
      <c r="V10" s="101"/>
      <c r="W10" s="108"/>
      <c r="X10" s="103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6"/>
      <c r="AJ10" s="107"/>
      <c r="AK10" s="107"/>
      <c r="AL10" s="107"/>
      <c r="AM10" s="107"/>
      <c r="AN10" s="107"/>
      <c r="AO10" s="107"/>
    </row>
    <row r="11" spans="1:41" x14ac:dyDescent="0.25">
      <c r="A11" s="92">
        <v>6</v>
      </c>
      <c r="B11" s="5" t="s">
        <v>27</v>
      </c>
      <c r="C11" s="33">
        <v>42656</v>
      </c>
      <c r="D11" s="6">
        <v>167.53</v>
      </c>
      <c r="E11" s="6">
        <v>37.69</v>
      </c>
      <c r="F11" s="6">
        <v>43.59</v>
      </c>
      <c r="G11" s="6">
        <v>1.58</v>
      </c>
      <c r="H11" s="6">
        <v>71.2</v>
      </c>
      <c r="I11" s="6">
        <f t="shared" si="0"/>
        <v>72.78</v>
      </c>
      <c r="J11" s="9">
        <v>0.75946999999999998</v>
      </c>
      <c r="K11" s="9">
        <v>2.9040300000000001</v>
      </c>
      <c r="L11" s="9">
        <v>69.829210000000003</v>
      </c>
      <c r="M11" s="9">
        <f t="shared" si="1"/>
        <v>72.733240000000009</v>
      </c>
      <c r="N11" s="7">
        <f t="shared" si="2"/>
        <v>0.99935751580104437</v>
      </c>
      <c r="O11" s="46">
        <v>45.01</v>
      </c>
      <c r="P11" s="46">
        <v>0</v>
      </c>
      <c r="Q11" s="46">
        <f t="shared" si="3"/>
        <v>45.01</v>
      </c>
      <c r="R11" s="46">
        <f>3.83*12</f>
        <v>45.96</v>
      </c>
      <c r="S11" s="46"/>
      <c r="T11" s="46"/>
      <c r="V11" s="101"/>
      <c r="W11" s="102"/>
      <c r="X11" s="103"/>
      <c r="Y11" s="104"/>
      <c r="Z11" s="104"/>
      <c r="AA11" s="104"/>
      <c r="AB11" s="104"/>
      <c r="AC11" s="104"/>
      <c r="AD11" s="104"/>
      <c r="AE11" s="105"/>
      <c r="AF11" s="105"/>
      <c r="AG11" s="105"/>
      <c r="AH11" s="105"/>
      <c r="AI11" s="106"/>
      <c r="AJ11" s="107"/>
      <c r="AK11" s="107"/>
      <c r="AL11" s="107"/>
      <c r="AM11" s="107"/>
      <c r="AN11" s="107"/>
      <c r="AO11" s="107"/>
    </row>
    <row r="12" spans="1:41" x14ac:dyDescent="0.25">
      <c r="A12" s="92">
        <v>7</v>
      </c>
      <c r="B12" s="5" t="s">
        <v>46</v>
      </c>
      <c r="C12" s="33">
        <v>42719</v>
      </c>
      <c r="D12" s="6">
        <v>14.58</v>
      </c>
      <c r="E12" s="6">
        <v>42.24</v>
      </c>
      <c r="F12" s="6">
        <v>33.020000000000003</v>
      </c>
      <c r="G12" s="6">
        <v>2.33</v>
      </c>
      <c r="H12" s="6">
        <v>2.99</v>
      </c>
      <c r="I12" s="6">
        <f t="shared" si="0"/>
        <v>5.32</v>
      </c>
      <c r="J12" s="9">
        <v>0.12720000000000001</v>
      </c>
      <c r="K12" s="9">
        <v>0.49708000000000002</v>
      </c>
      <c r="L12" s="9">
        <v>4.8228600000000004</v>
      </c>
      <c r="M12" s="9">
        <f t="shared" si="1"/>
        <v>5.3199400000000008</v>
      </c>
      <c r="N12" s="7">
        <f t="shared" si="2"/>
        <v>0.99998872180451137</v>
      </c>
      <c r="O12" s="46">
        <v>8.6999999999999993</v>
      </c>
      <c r="P12" s="46">
        <v>0</v>
      </c>
      <c r="Q12" s="46">
        <f t="shared" si="3"/>
        <v>8.6999999999999993</v>
      </c>
      <c r="R12" s="46">
        <f>0.72*12</f>
        <v>8.64</v>
      </c>
      <c r="S12" s="46"/>
      <c r="T12" s="46"/>
      <c r="V12" s="101"/>
      <c r="W12" s="102"/>
      <c r="X12" s="103"/>
      <c r="Y12" s="104"/>
      <c r="Z12" s="104"/>
      <c r="AA12" s="104"/>
      <c r="AB12" s="104"/>
      <c r="AC12" s="104"/>
      <c r="AD12" s="104"/>
      <c r="AE12" s="105"/>
      <c r="AF12" s="105"/>
      <c r="AG12" s="105"/>
      <c r="AH12" s="105"/>
      <c r="AI12" s="106"/>
      <c r="AJ12" s="107"/>
      <c r="AK12" s="107"/>
      <c r="AL12" s="107"/>
      <c r="AM12" s="107"/>
      <c r="AN12" s="107"/>
      <c r="AO12" s="107"/>
    </row>
    <row r="13" spans="1:41" x14ac:dyDescent="0.25">
      <c r="A13" s="92">
        <v>8</v>
      </c>
      <c r="B13" s="5" t="s">
        <v>99</v>
      </c>
      <c r="C13" s="33">
        <v>42476</v>
      </c>
      <c r="D13" s="6">
        <v>603.84</v>
      </c>
      <c r="E13" s="6">
        <v>74.64</v>
      </c>
      <c r="F13" s="6">
        <v>48.25</v>
      </c>
      <c r="G13" s="6">
        <v>258.77999999999997</v>
      </c>
      <c r="H13" s="6">
        <v>124.06</v>
      </c>
      <c r="I13" s="6">
        <f t="shared" si="0"/>
        <v>382.84</v>
      </c>
      <c r="J13" s="9">
        <v>8.0213199999999993</v>
      </c>
      <c r="K13" s="9">
        <v>42.34252</v>
      </c>
      <c r="L13" s="9">
        <v>315.46361000000002</v>
      </c>
      <c r="M13" s="9">
        <f t="shared" si="1"/>
        <v>357.80613</v>
      </c>
      <c r="N13" s="7">
        <f t="shared" si="2"/>
        <v>0.93461009821335284</v>
      </c>
      <c r="O13" s="46"/>
      <c r="P13" s="46"/>
      <c r="Q13" s="46"/>
      <c r="R13" s="46"/>
      <c r="S13" s="46"/>
      <c r="T13" s="46"/>
      <c r="V13" s="101"/>
      <c r="W13" s="102"/>
      <c r="X13" s="103"/>
      <c r="Y13" s="104"/>
      <c r="Z13" s="104"/>
      <c r="AA13" s="104"/>
      <c r="AB13" s="104"/>
      <c r="AC13" s="104"/>
      <c r="AD13" s="104"/>
      <c r="AE13" s="105"/>
      <c r="AF13" s="105"/>
      <c r="AG13" s="105"/>
      <c r="AH13" s="105"/>
      <c r="AI13" s="106"/>
      <c r="AJ13" s="107"/>
      <c r="AK13" s="107"/>
      <c r="AL13" s="107"/>
      <c r="AM13" s="107"/>
      <c r="AN13" s="107"/>
      <c r="AO13" s="107"/>
    </row>
    <row r="14" spans="1:41" x14ac:dyDescent="0.25">
      <c r="A14" s="92">
        <v>9</v>
      </c>
      <c r="B14" s="5" t="s">
        <v>28</v>
      </c>
      <c r="C14" s="33">
        <v>42626</v>
      </c>
      <c r="D14" s="6">
        <v>253.53</v>
      </c>
      <c r="E14" s="6">
        <v>54.61</v>
      </c>
      <c r="F14" s="6">
        <v>41.05</v>
      </c>
      <c r="G14" s="6">
        <v>90.28</v>
      </c>
      <c r="H14" s="6">
        <v>36.21</v>
      </c>
      <c r="I14" s="6">
        <f t="shared" si="0"/>
        <v>126.49000000000001</v>
      </c>
      <c r="J14" s="6">
        <v>2.68</v>
      </c>
      <c r="K14" s="6">
        <v>11.35</v>
      </c>
      <c r="L14" s="6">
        <v>115.14</v>
      </c>
      <c r="M14" s="6">
        <v>126.49</v>
      </c>
      <c r="N14" s="7">
        <f t="shared" si="2"/>
        <v>0.99999999999999989</v>
      </c>
      <c r="O14" s="46">
        <v>27.91</v>
      </c>
      <c r="P14" s="46">
        <v>0</v>
      </c>
      <c r="Q14" s="46">
        <f t="shared" si="3"/>
        <v>27.91</v>
      </c>
      <c r="R14" s="46">
        <f>2.32*12</f>
        <v>27.839999999999996</v>
      </c>
      <c r="S14" s="46"/>
      <c r="T14" s="46"/>
      <c r="V14" s="101"/>
      <c r="W14" s="102"/>
      <c r="X14" s="103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6"/>
      <c r="AJ14" s="107"/>
      <c r="AK14" s="107"/>
      <c r="AL14" s="107"/>
      <c r="AM14" s="107"/>
      <c r="AN14" s="107"/>
      <c r="AO14" s="107"/>
    </row>
    <row r="15" spans="1:41" ht="18" customHeight="1" x14ac:dyDescent="0.25">
      <c r="A15" s="92">
        <v>10</v>
      </c>
      <c r="B15" s="58" t="s">
        <v>29</v>
      </c>
      <c r="C15" s="75">
        <v>42656</v>
      </c>
      <c r="D15" s="6">
        <v>68.569999999999993</v>
      </c>
      <c r="E15" s="6">
        <v>56.23</v>
      </c>
      <c r="F15" s="6">
        <v>30.99</v>
      </c>
      <c r="G15" s="6">
        <v>34.68</v>
      </c>
      <c r="H15" s="6">
        <v>2.14</v>
      </c>
      <c r="I15" s="6">
        <f t="shared" si="0"/>
        <v>36.82</v>
      </c>
      <c r="J15" s="9">
        <v>1.8193600000000001</v>
      </c>
      <c r="K15" s="9">
        <v>7.6651400000000001</v>
      </c>
      <c r="L15" s="9">
        <v>20.979420000000001</v>
      </c>
      <c r="M15" s="9">
        <f t="shared" ref="M15:M34" si="4">K15+L15</f>
        <v>28.644560000000002</v>
      </c>
      <c r="N15" s="7">
        <f t="shared" si="2"/>
        <v>0.77796197718631188</v>
      </c>
      <c r="O15" s="46">
        <v>1.63</v>
      </c>
      <c r="P15" s="46">
        <v>1.07</v>
      </c>
      <c r="Q15" s="46">
        <f t="shared" si="3"/>
        <v>2.7</v>
      </c>
      <c r="R15" s="46">
        <f>0.12*12</f>
        <v>1.44</v>
      </c>
      <c r="S15" s="46">
        <f>0.1*12</f>
        <v>1.2000000000000002</v>
      </c>
      <c r="T15" s="46"/>
      <c r="V15" s="101"/>
      <c r="W15" s="109"/>
      <c r="X15" s="110"/>
      <c r="Y15" s="104"/>
      <c r="Z15" s="104"/>
      <c r="AA15" s="104"/>
      <c r="AB15" s="104"/>
      <c r="AC15" s="104"/>
      <c r="AD15" s="104"/>
      <c r="AE15" s="105"/>
      <c r="AF15" s="105"/>
      <c r="AG15" s="105"/>
      <c r="AH15" s="105"/>
      <c r="AI15" s="106"/>
      <c r="AJ15" s="107"/>
      <c r="AK15" s="107"/>
      <c r="AL15" s="107"/>
      <c r="AM15" s="107"/>
      <c r="AN15" s="107"/>
      <c r="AO15" s="107"/>
    </row>
    <row r="16" spans="1:41" x14ac:dyDescent="0.25">
      <c r="A16" s="92">
        <v>11</v>
      </c>
      <c r="B16" s="5" t="s">
        <v>127</v>
      </c>
      <c r="C16" s="33">
        <v>42416</v>
      </c>
      <c r="D16" s="6">
        <v>125.49</v>
      </c>
      <c r="E16" s="6">
        <v>63.55</v>
      </c>
      <c r="F16" s="6">
        <v>47.1</v>
      </c>
      <c r="G16" s="6">
        <v>58.05</v>
      </c>
      <c r="H16" s="6">
        <v>16.079999999999998</v>
      </c>
      <c r="I16" s="6">
        <f t="shared" si="0"/>
        <v>74.13</v>
      </c>
      <c r="J16" s="9">
        <v>2.35745</v>
      </c>
      <c r="K16" s="9">
        <v>11.038270000000001</v>
      </c>
      <c r="L16" s="9">
        <v>63.09395</v>
      </c>
      <c r="M16" s="6">
        <f t="shared" si="4"/>
        <v>74.132220000000004</v>
      </c>
      <c r="N16" s="7">
        <f t="shared" si="2"/>
        <v>1.000029947389721</v>
      </c>
      <c r="O16" s="46"/>
      <c r="P16" s="46"/>
      <c r="Q16" s="46"/>
      <c r="R16" s="46"/>
      <c r="S16" s="46"/>
      <c r="T16" s="46"/>
      <c r="V16" s="101"/>
      <c r="W16" s="102"/>
      <c r="X16" s="103"/>
      <c r="Y16" s="104"/>
      <c r="Z16" s="104"/>
      <c r="AA16" s="104"/>
      <c r="AB16" s="104"/>
      <c r="AC16" s="104"/>
      <c r="AD16" s="104"/>
      <c r="AE16" s="105"/>
      <c r="AF16" s="105"/>
      <c r="AG16" s="105"/>
      <c r="AH16" s="105"/>
      <c r="AI16" s="106"/>
      <c r="AJ16" s="107"/>
      <c r="AK16" s="107"/>
      <c r="AL16" s="107"/>
      <c r="AM16" s="107"/>
      <c r="AN16" s="107"/>
      <c r="AO16" s="107"/>
    </row>
    <row r="17" spans="1:41" x14ac:dyDescent="0.25">
      <c r="A17" s="92">
        <v>12</v>
      </c>
      <c r="B17" s="5" t="s">
        <v>39</v>
      </c>
      <c r="C17" s="33">
        <v>42658</v>
      </c>
      <c r="D17" s="11">
        <v>329.66237999999998</v>
      </c>
      <c r="E17" s="11">
        <v>86.48</v>
      </c>
      <c r="F17" s="11">
        <v>60.199999999999996</v>
      </c>
      <c r="G17" s="9">
        <v>216.51950900800003</v>
      </c>
      <c r="H17" s="9">
        <v>47.734337839999988</v>
      </c>
      <c r="I17" s="9">
        <f t="shared" si="0"/>
        <v>264.25384684800002</v>
      </c>
      <c r="J17" s="9">
        <v>9.1706099999999999</v>
      </c>
      <c r="K17" s="9">
        <v>37.975560000000002</v>
      </c>
      <c r="L17" s="6">
        <v>225.72467</v>
      </c>
      <c r="M17" s="6">
        <f t="shared" si="4"/>
        <v>263.70023000000003</v>
      </c>
      <c r="N17" s="7">
        <f t="shared" si="2"/>
        <v>0.99790498093176883</v>
      </c>
      <c r="O17" s="48">
        <v>38.49</v>
      </c>
      <c r="P17" s="48">
        <v>0</v>
      </c>
      <c r="Q17" s="48">
        <f t="shared" si="3"/>
        <v>38.49</v>
      </c>
      <c r="R17" s="48">
        <v>30.109000000000002</v>
      </c>
      <c r="S17" s="46">
        <v>0</v>
      </c>
      <c r="T17" s="46">
        <f>R17+S17</f>
        <v>30.109000000000002</v>
      </c>
      <c r="V17" s="101"/>
      <c r="W17" s="102"/>
      <c r="X17" s="103"/>
      <c r="Y17" s="111"/>
      <c r="Z17" s="111"/>
      <c r="AA17" s="111"/>
      <c r="AB17" s="105"/>
      <c r="AC17" s="105"/>
      <c r="AD17" s="105"/>
      <c r="AE17" s="105"/>
      <c r="AF17" s="105"/>
      <c r="AG17" s="105"/>
      <c r="AH17" s="105"/>
      <c r="AI17" s="106"/>
      <c r="AJ17" s="112"/>
      <c r="AK17" s="112"/>
      <c r="AL17" s="112"/>
      <c r="AM17" s="112"/>
      <c r="AN17" s="107"/>
      <c r="AO17" s="107"/>
    </row>
    <row r="18" spans="1:41" x14ac:dyDescent="0.25">
      <c r="A18" s="92">
        <v>13</v>
      </c>
      <c r="B18" s="5" t="s">
        <v>30</v>
      </c>
      <c r="C18" s="33">
        <v>42383</v>
      </c>
      <c r="D18" s="6">
        <v>611.30999999999995</v>
      </c>
      <c r="E18" s="6">
        <v>76.040000000000006</v>
      </c>
      <c r="F18" s="6">
        <v>49.36</v>
      </c>
      <c r="G18" s="6">
        <v>285.55</v>
      </c>
      <c r="H18" s="6">
        <v>116.38</v>
      </c>
      <c r="I18" s="6">
        <f t="shared" si="0"/>
        <v>401.93</v>
      </c>
      <c r="J18" s="6">
        <v>10.97</v>
      </c>
      <c r="K18" s="6">
        <v>43.91</v>
      </c>
      <c r="L18" s="6">
        <v>358.02</v>
      </c>
      <c r="M18" s="6">
        <f t="shared" si="4"/>
        <v>401.92999999999995</v>
      </c>
      <c r="N18" s="7">
        <f t="shared" si="2"/>
        <v>0.99999999999999989</v>
      </c>
      <c r="O18" s="46">
        <v>0.01</v>
      </c>
      <c r="P18" s="46">
        <v>0.03</v>
      </c>
      <c r="Q18" s="46">
        <f t="shared" si="3"/>
        <v>0.04</v>
      </c>
      <c r="R18" s="46">
        <f>0*12</f>
        <v>0</v>
      </c>
      <c r="S18" s="46"/>
      <c r="T18" s="46"/>
      <c r="V18" s="101"/>
      <c r="W18" s="102"/>
      <c r="X18" s="103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6"/>
      <c r="AJ18" s="107"/>
      <c r="AK18" s="107"/>
      <c r="AL18" s="107"/>
      <c r="AM18" s="107"/>
      <c r="AN18" s="107"/>
      <c r="AO18" s="107"/>
    </row>
    <row r="19" spans="1:41" x14ac:dyDescent="0.25">
      <c r="A19" s="92">
        <v>14</v>
      </c>
      <c r="B19" s="5" t="s">
        <v>129</v>
      </c>
      <c r="C19" s="33">
        <v>42690</v>
      </c>
      <c r="D19" s="6">
        <v>333.88</v>
      </c>
      <c r="E19" s="6">
        <v>52.629999999999995</v>
      </c>
      <c r="F19" s="6">
        <v>39.5</v>
      </c>
      <c r="G19" s="6">
        <v>91.87</v>
      </c>
      <c r="H19" s="6">
        <v>62.93</v>
      </c>
      <c r="I19" s="6">
        <f t="shared" si="0"/>
        <v>154.80000000000001</v>
      </c>
      <c r="J19" s="6">
        <v>5.9579899999999997</v>
      </c>
      <c r="K19" s="6">
        <v>25.586279999999999</v>
      </c>
      <c r="L19" s="6">
        <v>129.21384</v>
      </c>
      <c r="M19" s="6">
        <f t="shared" si="4"/>
        <v>154.80011999999999</v>
      </c>
      <c r="N19" s="7">
        <f t="shared" si="2"/>
        <v>1.0000007751937983</v>
      </c>
      <c r="O19" s="46"/>
      <c r="P19" s="46"/>
      <c r="Q19" s="46"/>
      <c r="R19" s="46"/>
      <c r="S19" s="46"/>
      <c r="T19" s="46"/>
      <c r="V19" s="101"/>
      <c r="W19" s="102"/>
      <c r="X19" s="103"/>
      <c r="Y19" s="104"/>
      <c r="Z19" s="104"/>
      <c r="AA19" s="104"/>
      <c r="AB19" s="104"/>
      <c r="AC19" s="104"/>
      <c r="AD19" s="104"/>
      <c r="AE19" s="105"/>
      <c r="AF19" s="105"/>
      <c r="AG19" s="105"/>
      <c r="AH19" s="105"/>
      <c r="AI19" s="106"/>
      <c r="AJ19" s="107"/>
      <c r="AK19" s="107"/>
      <c r="AL19" s="107"/>
      <c r="AM19" s="107"/>
      <c r="AN19" s="107"/>
      <c r="AO19" s="107"/>
    </row>
    <row r="20" spans="1:41" ht="22.5" x14ac:dyDescent="0.25">
      <c r="A20" s="92">
        <v>15</v>
      </c>
      <c r="B20" s="5" t="s">
        <v>31</v>
      </c>
      <c r="C20" s="33">
        <v>42443</v>
      </c>
      <c r="D20" s="6">
        <v>725.98</v>
      </c>
      <c r="E20" s="6">
        <v>80.099999999999994</v>
      </c>
      <c r="F20" s="6">
        <v>62.61</v>
      </c>
      <c r="G20" s="6">
        <v>420.83</v>
      </c>
      <c r="H20" s="6">
        <v>125.59</v>
      </c>
      <c r="I20" s="6">
        <f t="shared" si="0"/>
        <v>546.41999999999996</v>
      </c>
      <c r="J20" s="9">
        <v>14.319459999999999</v>
      </c>
      <c r="K20" s="9">
        <v>51.170310000000001</v>
      </c>
      <c r="L20" s="9">
        <v>478.43592999999998</v>
      </c>
      <c r="M20" s="9">
        <f t="shared" si="4"/>
        <v>529.60623999999996</v>
      </c>
      <c r="N20" s="7">
        <f t="shared" si="2"/>
        <v>0.96922923758281176</v>
      </c>
      <c r="O20" s="46">
        <v>16.95</v>
      </c>
      <c r="P20" s="46">
        <v>0</v>
      </c>
      <c r="Q20" s="46">
        <f t="shared" si="3"/>
        <v>16.95</v>
      </c>
      <c r="R20" s="46">
        <f>1.3*12</f>
        <v>15.600000000000001</v>
      </c>
      <c r="S20" s="46"/>
      <c r="T20" s="46"/>
      <c r="V20" s="101"/>
      <c r="W20" s="102"/>
      <c r="X20" s="103"/>
      <c r="Y20" s="104"/>
      <c r="Z20" s="104"/>
      <c r="AA20" s="104"/>
      <c r="AB20" s="104"/>
      <c r="AC20" s="104"/>
      <c r="AD20" s="104"/>
      <c r="AE20" s="105"/>
      <c r="AF20" s="105"/>
      <c r="AG20" s="105"/>
      <c r="AH20" s="105"/>
      <c r="AI20" s="106"/>
      <c r="AJ20" s="107"/>
      <c r="AK20" s="107"/>
      <c r="AL20" s="107"/>
      <c r="AM20" s="107"/>
      <c r="AN20" s="107"/>
      <c r="AO20" s="107"/>
    </row>
    <row r="21" spans="1:41" x14ac:dyDescent="0.25">
      <c r="A21" s="92">
        <v>16</v>
      </c>
      <c r="B21" s="80" t="s">
        <v>32</v>
      </c>
      <c r="C21" s="33">
        <v>42414</v>
      </c>
      <c r="D21" s="6">
        <v>1123.73</v>
      </c>
      <c r="E21" s="6">
        <v>76.319999999999993</v>
      </c>
      <c r="F21" s="6">
        <v>45.34</v>
      </c>
      <c r="G21" s="6">
        <v>469.72</v>
      </c>
      <c r="H21" s="6">
        <v>230.45</v>
      </c>
      <c r="I21" s="6">
        <f t="shared" si="0"/>
        <v>700.17000000000007</v>
      </c>
      <c r="J21" s="6">
        <v>25.05</v>
      </c>
      <c r="K21" s="6">
        <v>108.01</v>
      </c>
      <c r="L21" s="6">
        <v>592.16</v>
      </c>
      <c r="M21" s="6">
        <f t="shared" si="4"/>
        <v>700.17</v>
      </c>
      <c r="N21" s="7">
        <f t="shared" si="2"/>
        <v>0.99999999999999989</v>
      </c>
      <c r="O21" s="46">
        <v>12.28</v>
      </c>
      <c r="P21" s="46">
        <v>1.0900000000000001</v>
      </c>
      <c r="Q21" s="46">
        <f t="shared" si="3"/>
        <v>13.37</v>
      </c>
      <c r="R21" s="46">
        <f>1.08*12</f>
        <v>12.96</v>
      </c>
      <c r="S21" s="46"/>
      <c r="T21" s="46"/>
      <c r="V21" s="101"/>
      <c r="W21" s="113"/>
      <c r="X21" s="103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6"/>
      <c r="AJ21" s="107"/>
      <c r="AK21" s="107"/>
      <c r="AL21" s="107"/>
      <c r="AM21" s="107"/>
      <c r="AN21" s="107"/>
      <c r="AO21" s="107"/>
    </row>
    <row r="22" spans="1:41" x14ac:dyDescent="0.25">
      <c r="A22" s="92">
        <v>17</v>
      </c>
      <c r="B22" s="5" t="s">
        <v>109</v>
      </c>
      <c r="C22" s="33">
        <v>42476</v>
      </c>
      <c r="D22" s="6">
        <v>27.22</v>
      </c>
      <c r="E22" s="6">
        <v>88.56</v>
      </c>
      <c r="F22" s="6">
        <v>85.75</v>
      </c>
      <c r="G22" s="6">
        <v>17.91</v>
      </c>
      <c r="H22" s="6">
        <v>7.15</v>
      </c>
      <c r="I22" s="6">
        <f t="shared" si="0"/>
        <v>25.060000000000002</v>
      </c>
      <c r="J22" s="9">
        <v>0.62868999999999997</v>
      </c>
      <c r="K22" s="9">
        <v>1.99701</v>
      </c>
      <c r="L22" s="9">
        <v>19.19229</v>
      </c>
      <c r="M22" s="9">
        <f t="shared" si="4"/>
        <v>21.189299999999999</v>
      </c>
      <c r="N22" s="7">
        <f t="shared" si="2"/>
        <v>0.84554269752593769</v>
      </c>
      <c r="O22" s="46"/>
      <c r="P22" s="46"/>
      <c r="Q22" s="46"/>
      <c r="R22" s="46"/>
      <c r="S22" s="46"/>
      <c r="T22" s="46"/>
      <c r="V22" s="101"/>
      <c r="W22" s="102"/>
      <c r="X22" s="103"/>
      <c r="Y22" s="104"/>
      <c r="Z22" s="104"/>
      <c r="AA22" s="104"/>
      <c r="AB22" s="104"/>
      <c r="AC22" s="104"/>
      <c r="AD22" s="104"/>
      <c r="AE22" s="105"/>
      <c r="AF22" s="105"/>
      <c r="AG22" s="105"/>
      <c r="AH22" s="105"/>
      <c r="AI22" s="106"/>
      <c r="AJ22" s="107"/>
      <c r="AK22" s="107"/>
      <c r="AL22" s="107"/>
      <c r="AM22" s="107"/>
      <c r="AN22" s="107"/>
      <c r="AO22" s="107"/>
    </row>
    <row r="23" spans="1:41" x14ac:dyDescent="0.25">
      <c r="A23" s="92">
        <v>18</v>
      </c>
      <c r="B23" s="5" t="s">
        <v>51</v>
      </c>
      <c r="C23" s="33">
        <v>42416</v>
      </c>
      <c r="D23" s="6">
        <v>29.64</v>
      </c>
      <c r="E23" s="6">
        <v>77.790000000000006</v>
      </c>
      <c r="F23" s="6">
        <v>50.87</v>
      </c>
      <c r="G23" s="6">
        <v>18.43</v>
      </c>
      <c r="H23" s="6">
        <v>3.03</v>
      </c>
      <c r="I23" s="6">
        <f t="shared" si="0"/>
        <v>21.46</v>
      </c>
      <c r="J23" s="9">
        <v>0.14943999999999999</v>
      </c>
      <c r="K23" s="9">
        <v>0.84526000000000001</v>
      </c>
      <c r="L23" s="9">
        <v>20.55405</v>
      </c>
      <c r="M23" s="9">
        <f t="shared" si="4"/>
        <v>21.39931</v>
      </c>
      <c r="N23" s="7">
        <f t="shared" si="2"/>
        <v>0.99717194780987883</v>
      </c>
      <c r="O23" s="46">
        <v>0.3</v>
      </c>
      <c r="P23" s="46">
        <v>0</v>
      </c>
      <c r="Q23" s="46">
        <f t="shared" si="3"/>
        <v>0.3</v>
      </c>
      <c r="R23" s="46">
        <f>0*12</f>
        <v>0</v>
      </c>
      <c r="S23" s="46"/>
      <c r="T23" s="46"/>
      <c r="V23" s="101"/>
      <c r="W23" s="102"/>
      <c r="X23" s="103"/>
      <c r="Y23" s="104"/>
      <c r="Z23" s="104"/>
      <c r="AA23" s="104"/>
      <c r="AB23" s="104"/>
      <c r="AC23" s="104"/>
      <c r="AD23" s="104"/>
      <c r="AE23" s="105"/>
      <c r="AF23" s="105"/>
      <c r="AG23" s="105"/>
      <c r="AH23" s="105"/>
      <c r="AI23" s="106"/>
      <c r="AJ23" s="107"/>
      <c r="AK23" s="107"/>
      <c r="AL23" s="107"/>
      <c r="AM23" s="107"/>
      <c r="AN23" s="107"/>
      <c r="AO23" s="107"/>
    </row>
    <row r="24" spans="1:41" x14ac:dyDescent="0.25">
      <c r="A24" s="92">
        <v>19</v>
      </c>
      <c r="B24" s="5" t="s">
        <v>90</v>
      </c>
      <c r="C24" s="33">
        <v>42445</v>
      </c>
      <c r="D24" s="6">
        <v>10.91</v>
      </c>
      <c r="E24" s="6">
        <v>81.88</v>
      </c>
      <c r="F24" s="6">
        <v>48.6</v>
      </c>
      <c r="G24" s="6">
        <v>4.33</v>
      </c>
      <c r="H24" s="6">
        <v>2.73</v>
      </c>
      <c r="I24" s="6">
        <f t="shared" si="0"/>
        <v>7.0600000000000005</v>
      </c>
      <c r="J24" s="9">
        <v>0.25588</v>
      </c>
      <c r="K24" s="9">
        <v>0.81740000000000002</v>
      </c>
      <c r="L24" s="9">
        <v>5.8647499999999999</v>
      </c>
      <c r="M24" s="9">
        <f t="shared" si="4"/>
        <v>6.68215</v>
      </c>
      <c r="N24" s="7">
        <f t="shared" si="2"/>
        <v>0.94648016997167128</v>
      </c>
      <c r="O24" s="46"/>
      <c r="P24" s="46"/>
      <c r="Q24" s="46"/>
      <c r="R24" s="46"/>
      <c r="S24" s="46"/>
      <c r="T24" s="46"/>
      <c r="V24" s="101"/>
      <c r="W24" s="102"/>
      <c r="X24" s="103"/>
      <c r="Y24" s="104"/>
      <c r="Z24" s="104"/>
      <c r="AA24" s="104"/>
      <c r="AB24" s="104"/>
      <c r="AC24" s="104"/>
      <c r="AD24" s="104"/>
      <c r="AE24" s="105"/>
      <c r="AF24" s="105"/>
      <c r="AG24" s="105"/>
      <c r="AH24" s="105"/>
      <c r="AI24" s="106"/>
      <c r="AJ24" s="107"/>
      <c r="AK24" s="107"/>
      <c r="AL24" s="107"/>
      <c r="AM24" s="107"/>
      <c r="AN24" s="107"/>
      <c r="AO24" s="107"/>
    </row>
    <row r="25" spans="1:41" x14ac:dyDescent="0.25">
      <c r="A25" s="92">
        <v>20</v>
      </c>
      <c r="B25" s="5" t="s">
        <v>121</v>
      </c>
      <c r="C25" s="33">
        <v>42537</v>
      </c>
      <c r="D25" s="6">
        <v>19.809999999999999</v>
      </c>
      <c r="E25" s="6">
        <v>79.83</v>
      </c>
      <c r="F25" s="6">
        <v>61.98</v>
      </c>
      <c r="G25" s="6">
        <v>11.23</v>
      </c>
      <c r="H25" s="6">
        <v>3.56</v>
      </c>
      <c r="I25" s="6">
        <f t="shared" si="0"/>
        <v>14.790000000000001</v>
      </c>
      <c r="J25" s="9">
        <v>0.47499999999999998</v>
      </c>
      <c r="K25" s="9">
        <v>2.10765</v>
      </c>
      <c r="L25" s="9">
        <v>11.939220000000001</v>
      </c>
      <c r="M25" s="9">
        <f t="shared" si="4"/>
        <v>14.04687</v>
      </c>
      <c r="N25" s="7">
        <f t="shared" si="2"/>
        <v>0.94975456389452328</v>
      </c>
      <c r="O25" s="46"/>
      <c r="P25" s="46"/>
      <c r="Q25" s="46"/>
      <c r="R25" s="46"/>
      <c r="S25" s="46"/>
      <c r="T25" s="46"/>
      <c r="V25" s="101"/>
      <c r="W25" s="102"/>
      <c r="X25" s="103"/>
      <c r="Y25" s="104"/>
      <c r="Z25" s="104"/>
      <c r="AA25" s="104"/>
      <c r="AB25" s="104"/>
      <c r="AC25" s="104"/>
      <c r="AD25" s="104"/>
      <c r="AE25" s="105"/>
      <c r="AF25" s="105"/>
      <c r="AG25" s="105"/>
      <c r="AH25" s="105"/>
      <c r="AI25" s="106"/>
      <c r="AJ25" s="107"/>
      <c r="AK25" s="107"/>
      <c r="AL25" s="107"/>
      <c r="AM25" s="107"/>
      <c r="AN25" s="107"/>
      <c r="AO25" s="107"/>
    </row>
    <row r="26" spans="1:41" x14ac:dyDescent="0.25">
      <c r="A26" s="92">
        <v>21</v>
      </c>
      <c r="B26" s="5" t="s">
        <v>44</v>
      </c>
      <c r="C26" s="33">
        <v>42689</v>
      </c>
      <c r="D26" s="6">
        <v>419.47</v>
      </c>
      <c r="E26" s="6">
        <v>82.17</v>
      </c>
      <c r="F26" s="6">
        <v>55.77</v>
      </c>
      <c r="G26" s="6">
        <v>287.19</v>
      </c>
      <c r="H26" s="6">
        <v>39.020000000000003</v>
      </c>
      <c r="I26" s="6">
        <f t="shared" si="0"/>
        <v>326.20999999999998</v>
      </c>
      <c r="J26" s="9">
        <v>10.39672</v>
      </c>
      <c r="K26" s="9">
        <v>37.346350000000001</v>
      </c>
      <c r="L26" s="9">
        <v>285.15069</v>
      </c>
      <c r="M26" s="9">
        <f t="shared" si="4"/>
        <v>322.49703999999997</v>
      </c>
      <c r="N26" s="7">
        <f t="shared" si="2"/>
        <v>0.98861788418503416</v>
      </c>
      <c r="O26" s="46">
        <v>0.41</v>
      </c>
      <c r="P26" s="46">
        <v>7.0000000000000007E-2</v>
      </c>
      <c r="Q26" s="46">
        <f t="shared" si="3"/>
        <v>0.48</v>
      </c>
      <c r="R26" s="46">
        <f>0*12</f>
        <v>0</v>
      </c>
      <c r="S26" s="46"/>
      <c r="T26" s="46"/>
      <c r="V26" s="101"/>
      <c r="W26" s="102"/>
      <c r="X26" s="103"/>
      <c r="Y26" s="104"/>
      <c r="Z26" s="104"/>
      <c r="AA26" s="104"/>
      <c r="AB26" s="104"/>
      <c r="AC26" s="104"/>
      <c r="AD26" s="104"/>
      <c r="AE26" s="105"/>
      <c r="AF26" s="105"/>
      <c r="AG26" s="105"/>
      <c r="AH26" s="105"/>
      <c r="AI26" s="106"/>
      <c r="AJ26" s="107"/>
      <c r="AK26" s="107"/>
      <c r="AL26" s="107"/>
      <c r="AM26" s="107"/>
      <c r="AN26" s="107"/>
      <c r="AO26" s="107"/>
    </row>
    <row r="27" spans="1:41" x14ac:dyDescent="0.25">
      <c r="A27" s="92">
        <v>22</v>
      </c>
      <c r="B27" s="5" t="s">
        <v>33</v>
      </c>
      <c r="C27" s="33">
        <v>42717</v>
      </c>
      <c r="D27" s="6">
        <v>277.04000000000002</v>
      </c>
      <c r="E27" s="6">
        <v>54.79</v>
      </c>
      <c r="F27" s="6">
        <v>44.83</v>
      </c>
      <c r="G27" s="6">
        <v>94.88</v>
      </c>
      <c r="H27" s="6">
        <v>46.57</v>
      </c>
      <c r="I27" s="6">
        <f t="shared" si="0"/>
        <v>141.44999999999999</v>
      </c>
      <c r="J27" s="6">
        <v>1.79</v>
      </c>
      <c r="K27" s="6">
        <v>7.71</v>
      </c>
      <c r="L27" s="6">
        <v>133.74</v>
      </c>
      <c r="M27" s="6">
        <f t="shared" si="4"/>
        <v>141.45000000000002</v>
      </c>
      <c r="N27" s="7">
        <f t="shared" si="2"/>
        <v>1.0000000000000002</v>
      </c>
      <c r="O27" s="48">
        <v>21.09</v>
      </c>
      <c r="P27" s="48">
        <v>0</v>
      </c>
      <c r="Q27" s="48">
        <f t="shared" si="3"/>
        <v>21.09</v>
      </c>
      <c r="R27" s="48">
        <f>1.617*12</f>
        <v>19.404</v>
      </c>
      <c r="S27" s="50"/>
      <c r="T27" s="50"/>
      <c r="V27" s="101"/>
      <c r="W27" s="102"/>
      <c r="X27" s="103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6"/>
      <c r="AJ27" s="112"/>
      <c r="AK27" s="112"/>
      <c r="AL27" s="112"/>
      <c r="AM27" s="112"/>
      <c r="AN27" s="114"/>
      <c r="AO27" s="114"/>
    </row>
    <row r="28" spans="1:41" x14ac:dyDescent="0.25">
      <c r="A28" s="92">
        <v>23</v>
      </c>
      <c r="B28" s="5" t="s">
        <v>34</v>
      </c>
      <c r="C28" s="33">
        <v>42656</v>
      </c>
      <c r="D28" s="6">
        <v>686.21</v>
      </c>
      <c r="E28" s="6">
        <v>69.09</v>
      </c>
      <c r="F28" s="6">
        <v>53</v>
      </c>
      <c r="G28" s="6">
        <v>356.09</v>
      </c>
      <c r="H28" s="6">
        <v>90.53</v>
      </c>
      <c r="I28" s="6">
        <f t="shared" si="0"/>
        <v>446.62</v>
      </c>
      <c r="J28" s="6">
        <v>9.32</v>
      </c>
      <c r="K28" s="6">
        <v>37</v>
      </c>
      <c r="L28" s="6">
        <v>409.62</v>
      </c>
      <c r="M28" s="6">
        <f t="shared" si="4"/>
        <v>446.62</v>
      </c>
      <c r="N28" s="7">
        <f t="shared" si="2"/>
        <v>1</v>
      </c>
      <c r="O28" s="46">
        <v>15.95</v>
      </c>
      <c r="P28" s="46">
        <v>0.99</v>
      </c>
      <c r="Q28" s="46">
        <f t="shared" si="3"/>
        <v>16.939999999999998</v>
      </c>
      <c r="R28" s="46">
        <f>1.3*12</f>
        <v>15.600000000000001</v>
      </c>
      <c r="S28" s="46">
        <f>0.08*12</f>
        <v>0.96</v>
      </c>
      <c r="T28" s="46"/>
      <c r="V28" s="101"/>
      <c r="W28" s="102"/>
      <c r="X28" s="103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6"/>
      <c r="AJ28" s="107"/>
      <c r="AK28" s="107"/>
      <c r="AL28" s="107"/>
      <c r="AM28" s="107"/>
      <c r="AN28" s="107"/>
      <c r="AO28" s="107"/>
    </row>
    <row r="29" spans="1:41" x14ac:dyDescent="0.25">
      <c r="A29" s="92">
        <v>24</v>
      </c>
      <c r="B29" s="5" t="s">
        <v>48</v>
      </c>
      <c r="C29" s="33">
        <v>42385</v>
      </c>
      <c r="D29" s="6">
        <v>6.08</v>
      </c>
      <c r="E29" s="6">
        <v>75.739999999999995</v>
      </c>
      <c r="F29" s="6">
        <v>40.36</v>
      </c>
      <c r="G29" s="6">
        <v>3.45</v>
      </c>
      <c r="H29" s="6">
        <v>0.61</v>
      </c>
      <c r="I29" s="6">
        <f t="shared" si="0"/>
        <v>4.0600000000000005</v>
      </c>
      <c r="J29" s="9">
        <v>0.16472999999999999</v>
      </c>
      <c r="K29" s="9">
        <v>0.53986000000000001</v>
      </c>
      <c r="L29" s="9">
        <v>3.2409300000000001</v>
      </c>
      <c r="M29" s="9">
        <f t="shared" si="4"/>
        <v>3.7807900000000001</v>
      </c>
      <c r="N29" s="7">
        <f t="shared" si="2"/>
        <v>0.93122906403940875</v>
      </c>
      <c r="O29" s="46">
        <v>0.34</v>
      </c>
      <c r="P29" s="46">
        <v>0.24</v>
      </c>
      <c r="Q29" s="46">
        <f t="shared" si="3"/>
        <v>0.58000000000000007</v>
      </c>
      <c r="R29" s="46">
        <f>0.02*12</f>
        <v>0.24</v>
      </c>
      <c r="S29" s="46"/>
      <c r="T29" s="46"/>
      <c r="V29" s="101"/>
      <c r="W29" s="102"/>
      <c r="X29" s="103"/>
      <c r="Y29" s="104"/>
      <c r="Z29" s="104"/>
      <c r="AA29" s="104"/>
      <c r="AB29" s="104"/>
      <c r="AC29" s="104"/>
      <c r="AD29" s="104"/>
      <c r="AE29" s="105"/>
      <c r="AF29" s="105"/>
      <c r="AG29" s="105"/>
      <c r="AH29" s="105"/>
      <c r="AI29" s="106"/>
      <c r="AJ29" s="107"/>
      <c r="AK29" s="107"/>
      <c r="AL29" s="107"/>
      <c r="AM29" s="107"/>
      <c r="AN29" s="107"/>
      <c r="AO29" s="107"/>
    </row>
    <row r="30" spans="1:41" x14ac:dyDescent="0.25">
      <c r="A30" s="92">
        <v>25</v>
      </c>
      <c r="B30" s="5" t="s">
        <v>132</v>
      </c>
      <c r="C30" s="33">
        <v>42690</v>
      </c>
      <c r="D30" s="6">
        <v>721.39</v>
      </c>
      <c r="E30" s="6">
        <v>62.55</v>
      </c>
      <c r="F30" s="6">
        <v>37.79</v>
      </c>
      <c r="G30" s="6">
        <v>232.62</v>
      </c>
      <c r="H30" s="6">
        <v>132.08000000000001</v>
      </c>
      <c r="I30" s="6">
        <f t="shared" si="0"/>
        <v>364.70000000000005</v>
      </c>
      <c r="J30" s="9">
        <v>17.165929999999999</v>
      </c>
      <c r="K30" s="9">
        <v>73.270380000000003</v>
      </c>
      <c r="L30" s="9">
        <v>284.06673999999998</v>
      </c>
      <c r="M30" s="9">
        <f t="shared" si="4"/>
        <v>357.33711999999997</v>
      </c>
      <c r="N30" s="7">
        <f t="shared" si="2"/>
        <v>0.97981113243761975</v>
      </c>
      <c r="O30" s="46"/>
      <c r="P30" s="46"/>
      <c r="Q30" s="46"/>
      <c r="R30" s="46"/>
      <c r="S30" s="46"/>
      <c r="T30" s="46"/>
      <c r="V30" s="101"/>
      <c r="W30" s="102"/>
      <c r="X30" s="103"/>
      <c r="Y30" s="104"/>
      <c r="Z30" s="104"/>
      <c r="AA30" s="104"/>
      <c r="AB30" s="104"/>
      <c r="AC30" s="104"/>
      <c r="AD30" s="104"/>
      <c r="AE30" s="105"/>
      <c r="AF30" s="105"/>
      <c r="AG30" s="105"/>
      <c r="AH30" s="105"/>
      <c r="AI30" s="106"/>
      <c r="AJ30" s="107"/>
      <c r="AK30" s="107"/>
      <c r="AL30" s="107"/>
      <c r="AM30" s="107"/>
      <c r="AN30" s="107"/>
      <c r="AO30" s="107"/>
    </row>
    <row r="31" spans="1:41" x14ac:dyDescent="0.25">
      <c r="A31" s="92">
        <v>26</v>
      </c>
      <c r="B31" s="5" t="s">
        <v>119</v>
      </c>
      <c r="C31" s="33">
        <v>42658</v>
      </c>
      <c r="D31" s="9">
        <v>352.89</v>
      </c>
      <c r="E31" s="9">
        <v>60.96</v>
      </c>
      <c r="F31" s="9">
        <v>41.14</v>
      </c>
      <c r="G31" s="9">
        <v>143.079216</v>
      </c>
      <c r="H31" s="9">
        <v>48.619252000000003</v>
      </c>
      <c r="I31" s="9">
        <f t="shared" si="0"/>
        <v>191.69846799999999</v>
      </c>
      <c r="J31" s="6">
        <v>5.67</v>
      </c>
      <c r="K31" s="6">
        <v>15.29</v>
      </c>
      <c r="L31" s="6">
        <v>176.33</v>
      </c>
      <c r="M31" s="6">
        <f t="shared" si="4"/>
        <v>191.62</v>
      </c>
      <c r="N31" s="7">
        <f t="shared" si="2"/>
        <v>0.99959066965522136</v>
      </c>
      <c r="O31" s="50">
        <v>17.18</v>
      </c>
      <c r="P31" s="50">
        <v>1.53</v>
      </c>
      <c r="Q31" s="50">
        <f t="shared" si="3"/>
        <v>18.71</v>
      </c>
      <c r="R31" s="50">
        <f>1.54*12</f>
        <v>18.48</v>
      </c>
      <c r="S31" s="50"/>
      <c r="T31" s="50"/>
      <c r="V31" s="101"/>
      <c r="W31" s="102"/>
      <c r="X31" s="103"/>
      <c r="Y31" s="105"/>
      <c r="Z31" s="105"/>
      <c r="AA31" s="105"/>
      <c r="AB31" s="105"/>
      <c r="AC31" s="105"/>
      <c r="AD31" s="105"/>
      <c r="AE31" s="104"/>
      <c r="AF31" s="104"/>
      <c r="AG31" s="104"/>
      <c r="AH31" s="104"/>
      <c r="AI31" s="106"/>
      <c r="AJ31" s="114"/>
      <c r="AK31" s="114"/>
      <c r="AL31" s="114"/>
      <c r="AM31" s="114"/>
      <c r="AN31" s="114"/>
      <c r="AO31" s="114"/>
    </row>
    <row r="32" spans="1:41" x14ac:dyDescent="0.25">
      <c r="A32" s="92">
        <v>27</v>
      </c>
      <c r="B32" s="5" t="s">
        <v>35</v>
      </c>
      <c r="C32" s="33">
        <v>42628</v>
      </c>
      <c r="D32" s="6">
        <v>36.71</v>
      </c>
      <c r="E32" s="9">
        <v>74.75</v>
      </c>
      <c r="F32" s="9">
        <v>49.54</v>
      </c>
      <c r="G32" s="6">
        <v>20.260000000000002</v>
      </c>
      <c r="H32" s="6">
        <v>4.76</v>
      </c>
      <c r="I32" s="6">
        <f t="shared" si="0"/>
        <v>25.020000000000003</v>
      </c>
      <c r="J32" s="9">
        <v>1.1083799999999999</v>
      </c>
      <c r="K32" s="9">
        <v>5.0566000000000004</v>
      </c>
      <c r="L32" s="9">
        <v>19.954519999999999</v>
      </c>
      <c r="M32" s="9">
        <f t="shared" si="4"/>
        <v>25.011119999999998</v>
      </c>
      <c r="N32" s="7">
        <f t="shared" si="2"/>
        <v>0.99964508393285356</v>
      </c>
      <c r="O32" s="50">
        <v>0.26</v>
      </c>
      <c r="P32" s="50">
        <v>0.17</v>
      </c>
      <c r="Q32" s="50">
        <f t="shared" si="3"/>
        <v>0.43000000000000005</v>
      </c>
      <c r="R32" s="50">
        <f>0.02*12</f>
        <v>0.24</v>
      </c>
      <c r="S32" s="46"/>
      <c r="T32" s="46"/>
      <c r="V32" s="101"/>
      <c r="W32" s="102"/>
      <c r="X32" s="103"/>
      <c r="Y32" s="104"/>
      <c r="Z32" s="105"/>
      <c r="AA32" s="105"/>
      <c r="AB32" s="104"/>
      <c r="AC32" s="104"/>
      <c r="AD32" s="104"/>
      <c r="AE32" s="105"/>
      <c r="AF32" s="105"/>
      <c r="AG32" s="105"/>
      <c r="AH32" s="105"/>
      <c r="AI32" s="106"/>
      <c r="AJ32" s="114"/>
      <c r="AK32" s="114"/>
      <c r="AL32" s="114"/>
      <c r="AM32" s="114"/>
      <c r="AN32" s="107"/>
      <c r="AO32" s="107"/>
    </row>
    <row r="33" spans="1:41" x14ac:dyDescent="0.25">
      <c r="A33" s="92">
        <v>28</v>
      </c>
      <c r="B33" s="5" t="s">
        <v>79</v>
      </c>
      <c r="C33" s="33">
        <v>42385</v>
      </c>
      <c r="D33" s="6">
        <v>1995.81</v>
      </c>
      <c r="E33" s="6">
        <v>79.56</v>
      </c>
      <c r="F33" s="6">
        <v>64.430000000000007</v>
      </c>
      <c r="G33" s="6">
        <v>1234.0899999999999</v>
      </c>
      <c r="H33" s="6">
        <v>286.52</v>
      </c>
      <c r="I33" s="6">
        <f t="shared" si="0"/>
        <v>1520.61</v>
      </c>
      <c r="J33" s="9">
        <v>40.945</v>
      </c>
      <c r="K33" s="9">
        <v>164.50407999999999</v>
      </c>
      <c r="L33" s="9">
        <v>1305.4606000000001</v>
      </c>
      <c r="M33" s="9">
        <f t="shared" si="4"/>
        <v>1469.96468</v>
      </c>
      <c r="N33" s="7">
        <f t="shared" si="2"/>
        <v>0.96669407671921148</v>
      </c>
      <c r="O33" s="48">
        <v>96.14</v>
      </c>
      <c r="P33" s="48">
        <v>0</v>
      </c>
      <c r="Q33" s="48">
        <f t="shared" si="3"/>
        <v>96.14</v>
      </c>
      <c r="R33" s="48">
        <f>2.14*12</f>
        <v>25.68</v>
      </c>
      <c r="S33" s="50"/>
      <c r="T33" s="50"/>
      <c r="V33" s="101"/>
      <c r="W33" s="102"/>
      <c r="X33" s="103"/>
      <c r="Y33" s="104"/>
      <c r="Z33" s="104"/>
      <c r="AA33" s="104"/>
      <c r="AB33" s="104"/>
      <c r="AC33" s="104"/>
      <c r="AD33" s="104"/>
      <c r="AE33" s="105"/>
      <c r="AF33" s="105"/>
      <c r="AG33" s="105"/>
      <c r="AH33" s="105"/>
      <c r="AI33" s="106"/>
      <c r="AJ33" s="112"/>
      <c r="AK33" s="112"/>
      <c r="AL33" s="112"/>
      <c r="AM33" s="112"/>
      <c r="AN33" s="114"/>
      <c r="AO33" s="114"/>
    </row>
    <row r="34" spans="1:41" x14ac:dyDescent="0.25">
      <c r="A34" s="92">
        <v>29</v>
      </c>
      <c r="B34" s="80" t="s">
        <v>38</v>
      </c>
      <c r="C34" s="33">
        <v>42658</v>
      </c>
      <c r="D34" s="6">
        <v>101.17</v>
      </c>
      <c r="E34" s="9">
        <v>65.260000000000005</v>
      </c>
      <c r="F34" s="6">
        <v>52.05</v>
      </c>
      <c r="G34" s="6">
        <v>45.85</v>
      </c>
      <c r="H34" s="6">
        <v>16.09</v>
      </c>
      <c r="I34" s="6">
        <f t="shared" si="0"/>
        <v>61.94</v>
      </c>
      <c r="J34" s="6">
        <v>1.84</v>
      </c>
      <c r="K34" s="6">
        <v>7.92</v>
      </c>
      <c r="L34" s="6">
        <v>54.02</v>
      </c>
      <c r="M34" s="6">
        <f t="shared" si="4"/>
        <v>61.940000000000005</v>
      </c>
      <c r="N34" s="7">
        <f t="shared" si="2"/>
        <v>1.0000000000000002</v>
      </c>
      <c r="O34" s="48"/>
      <c r="P34" s="48"/>
      <c r="Q34" s="48"/>
      <c r="R34" s="48">
        <v>0.03</v>
      </c>
      <c r="S34" s="48">
        <v>0.105</v>
      </c>
      <c r="T34" s="50"/>
      <c r="V34" s="101"/>
      <c r="W34" s="113"/>
      <c r="X34" s="103"/>
      <c r="Y34" s="104"/>
      <c r="Z34" s="105"/>
      <c r="AA34" s="104"/>
      <c r="AB34" s="104"/>
      <c r="AC34" s="104"/>
      <c r="AD34" s="104"/>
      <c r="AE34" s="104"/>
      <c r="AF34" s="104"/>
      <c r="AG34" s="104"/>
      <c r="AH34" s="104"/>
      <c r="AI34" s="106"/>
      <c r="AJ34" s="112"/>
      <c r="AK34" s="112"/>
      <c r="AL34" s="112"/>
      <c r="AM34" s="112"/>
      <c r="AN34" s="112"/>
      <c r="AO34" s="114"/>
    </row>
    <row r="35" spans="1:41" x14ac:dyDescent="0.25">
      <c r="A35" s="92">
        <v>30</v>
      </c>
      <c r="B35" s="5" t="s">
        <v>64</v>
      </c>
      <c r="C35" s="33">
        <v>42536</v>
      </c>
      <c r="D35" s="6">
        <v>913.48</v>
      </c>
      <c r="E35" s="6">
        <v>74.47</v>
      </c>
      <c r="F35" s="6">
        <v>47.55</v>
      </c>
      <c r="G35" s="6">
        <v>463.31</v>
      </c>
      <c r="H35" s="6">
        <v>138.53</v>
      </c>
      <c r="I35" s="6">
        <f t="shared" si="0"/>
        <v>601.84</v>
      </c>
      <c r="J35" s="9">
        <v>15.859389999999999</v>
      </c>
      <c r="K35" s="9">
        <v>51.820540000000001</v>
      </c>
      <c r="L35" s="9">
        <v>550.01715999999999</v>
      </c>
      <c r="M35" s="9">
        <f>K35+L35</f>
        <v>601.83770000000004</v>
      </c>
      <c r="N35" s="7">
        <f t="shared" si="2"/>
        <v>0.99999617838628208</v>
      </c>
      <c r="O35" s="50"/>
      <c r="P35" s="50"/>
      <c r="Q35" s="50"/>
      <c r="R35" s="50">
        <v>30.64</v>
      </c>
      <c r="S35" s="50">
        <v>3.8660000000000001</v>
      </c>
      <c r="T35" s="50"/>
      <c r="V35" s="101"/>
      <c r="W35" s="102"/>
      <c r="X35" s="103"/>
      <c r="Y35" s="104"/>
      <c r="Z35" s="104"/>
      <c r="AA35" s="104"/>
      <c r="AB35" s="104"/>
      <c r="AC35" s="104"/>
      <c r="AD35" s="104"/>
      <c r="AE35" s="105"/>
      <c r="AF35" s="105"/>
      <c r="AG35" s="105"/>
      <c r="AH35" s="105"/>
      <c r="AI35" s="106"/>
      <c r="AJ35" s="114"/>
      <c r="AK35" s="114"/>
      <c r="AL35" s="114"/>
      <c r="AM35" s="114"/>
      <c r="AN35" s="114"/>
      <c r="AO35" s="114"/>
    </row>
    <row r="36" spans="1:41" x14ac:dyDescent="0.25">
      <c r="A36" s="92">
        <v>31</v>
      </c>
      <c r="B36" s="5" t="s">
        <v>50</v>
      </c>
      <c r="C36" s="33">
        <v>42445</v>
      </c>
      <c r="D36" s="6">
        <v>3.8</v>
      </c>
      <c r="E36" s="6">
        <v>29.94</v>
      </c>
      <c r="F36" s="6">
        <v>1.7</v>
      </c>
      <c r="G36" s="6">
        <v>0.61</v>
      </c>
      <c r="H36" s="6">
        <v>0.02</v>
      </c>
      <c r="I36" s="6">
        <f t="shared" si="0"/>
        <v>0.63</v>
      </c>
      <c r="J36" s="9">
        <v>4.1430000000000002E-2</v>
      </c>
      <c r="K36" s="9">
        <v>0.16714000000000001</v>
      </c>
      <c r="L36" s="9">
        <v>0.37537999999999999</v>
      </c>
      <c r="M36" s="9">
        <v>0.55000000000000004</v>
      </c>
      <c r="N36" s="7">
        <f t="shared" si="2"/>
        <v>0.87301587301587313</v>
      </c>
      <c r="O36" s="50"/>
      <c r="P36" s="50"/>
      <c r="Q36" s="50"/>
      <c r="R36" s="50"/>
      <c r="S36" s="50"/>
      <c r="T36" s="50"/>
      <c r="V36" s="101"/>
      <c r="W36" s="102"/>
      <c r="X36" s="103"/>
      <c r="Y36" s="104"/>
      <c r="Z36" s="104"/>
      <c r="AA36" s="104"/>
      <c r="AB36" s="104"/>
      <c r="AC36" s="104"/>
      <c r="AD36" s="104"/>
      <c r="AE36" s="105"/>
      <c r="AF36" s="105"/>
      <c r="AG36" s="105"/>
      <c r="AH36" s="105"/>
      <c r="AI36" s="106"/>
      <c r="AJ36" s="114"/>
      <c r="AK36" s="114"/>
      <c r="AL36" s="114"/>
      <c r="AM36" s="114"/>
      <c r="AN36" s="114"/>
      <c r="AO36" s="114"/>
    </row>
    <row r="37" spans="1:41" x14ac:dyDescent="0.25">
      <c r="A37" s="92">
        <v>32</v>
      </c>
      <c r="B37" s="5" t="s">
        <v>43</v>
      </c>
      <c r="C37" s="33">
        <v>42689</v>
      </c>
      <c r="D37" s="6">
        <v>2.4300000000000002</v>
      </c>
      <c r="E37" s="6">
        <v>26.66</v>
      </c>
      <c r="F37" s="6">
        <v>56.47</v>
      </c>
      <c r="G37" s="6">
        <v>0.16</v>
      </c>
      <c r="H37" s="6">
        <v>1.03</v>
      </c>
      <c r="I37" s="6">
        <f t="shared" si="0"/>
        <v>1.19</v>
      </c>
      <c r="J37" s="9">
        <v>1.1129999999999999E-2</v>
      </c>
      <c r="K37" s="9">
        <v>4.5159999999999999E-2</v>
      </c>
      <c r="L37" s="9">
        <v>0.82604999999999995</v>
      </c>
      <c r="M37" s="9">
        <f>K37+L37</f>
        <v>0.87120999999999993</v>
      </c>
      <c r="N37" s="7">
        <f t="shared" si="2"/>
        <v>0.73210924369747898</v>
      </c>
      <c r="O37" s="50"/>
      <c r="P37" s="50"/>
      <c r="Q37" s="50"/>
      <c r="R37" s="50"/>
      <c r="S37" s="50"/>
      <c r="T37" s="50"/>
      <c r="V37" s="101"/>
      <c r="W37" s="102"/>
      <c r="X37" s="103"/>
      <c r="Y37" s="104"/>
      <c r="Z37" s="104"/>
      <c r="AA37" s="104"/>
      <c r="AB37" s="104"/>
      <c r="AC37" s="104"/>
      <c r="AD37" s="104"/>
      <c r="AE37" s="105"/>
      <c r="AF37" s="105"/>
      <c r="AG37" s="105"/>
      <c r="AH37" s="105"/>
      <c r="AI37" s="106"/>
      <c r="AJ37" s="114"/>
      <c r="AK37" s="114"/>
      <c r="AL37" s="114"/>
      <c r="AM37" s="114"/>
      <c r="AN37" s="114"/>
      <c r="AO37" s="114"/>
    </row>
    <row r="38" spans="1:41" ht="18" x14ac:dyDescent="0.25">
      <c r="A38" s="92">
        <v>33</v>
      </c>
      <c r="B38" s="58" t="s">
        <v>84</v>
      </c>
      <c r="C38" s="76">
        <v>42596</v>
      </c>
      <c r="D38" s="6">
        <v>3.43</v>
      </c>
      <c r="E38" s="6">
        <v>84.19</v>
      </c>
      <c r="F38" s="6">
        <v>51.54</v>
      </c>
      <c r="G38" s="6">
        <v>1.54</v>
      </c>
      <c r="H38" s="6">
        <v>0.82</v>
      </c>
      <c r="I38" s="6">
        <f t="shared" si="0"/>
        <v>2.36</v>
      </c>
      <c r="J38" s="9">
        <v>3.2370000000000003E-2</v>
      </c>
      <c r="K38" s="9">
        <v>0.19152</v>
      </c>
      <c r="L38" s="9">
        <v>1.6499200000000001</v>
      </c>
      <c r="M38" s="9">
        <f>K38+L38</f>
        <v>1.84144</v>
      </c>
      <c r="N38" s="7">
        <f t="shared" si="2"/>
        <v>0.78027118644067794</v>
      </c>
      <c r="O38" s="50"/>
      <c r="P38" s="50"/>
      <c r="Q38" s="50"/>
      <c r="R38" s="50"/>
      <c r="S38" s="50"/>
      <c r="T38" s="50"/>
      <c r="V38" s="101"/>
      <c r="W38" s="109"/>
      <c r="X38" s="115"/>
      <c r="Y38" s="104"/>
      <c r="Z38" s="104"/>
      <c r="AA38" s="104"/>
      <c r="AB38" s="104"/>
      <c r="AC38" s="104"/>
      <c r="AD38" s="104"/>
      <c r="AE38" s="105"/>
      <c r="AF38" s="105"/>
      <c r="AG38" s="105"/>
      <c r="AH38" s="105"/>
      <c r="AI38" s="106"/>
      <c r="AJ38" s="114"/>
      <c r="AK38" s="114"/>
      <c r="AL38" s="114"/>
      <c r="AM38" s="114"/>
      <c r="AN38" s="114"/>
      <c r="AO38" s="114"/>
    </row>
    <row r="39" spans="1:41" x14ac:dyDescent="0.25">
      <c r="A39" s="92">
        <v>34</v>
      </c>
      <c r="B39" s="17" t="s">
        <v>37</v>
      </c>
      <c r="C39" s="33">
        <v>42445</v>
      </c>
      <c r="D39" s="6">
        <v>0.64</v>
      </c>
      <c r="E39" s="9">
        <v>35.299999999999997</v>
      </c>
      <c r="F39" s="6">
        <v>33.56</v>
      </c>
      <c r="G39" s="6">
        <v>0.05</v>
      </c>
      <c r="H39" s="6">
        <v>0.17</v>
      </c>
      <c r="I39" s="6">
        <f t="shared" si="0"/>
        <v>0.22000000000000003</v>
      </c>
      <c r="J39" s="6">
        <v>0.01</v>
      </c>
      <c r="K39" s="6">
        <v>0.04</v>
      </c>
      <c r="L39" s="6">
        <v>0.18</v>
      </c>
      <c r="M39" s="6">
        <f>K39+L39</f>
        <v>0.22</v>
      </c>
      <c r="N39" s="7">
        <f t="shared" si="2"/>
        <v>0.99999999999999989</v>
      </c>
      <c r="O39" s="50"/>
      <c r="P39" s="50"/>
      <c r="Q39" s="50"/>
      <c r="R39" s="50"/>
      <c r="S39" s="50"/>
      <c r="T39" s="50"/>
      <c r="V39" s="101"/>
      <c r="W39" s="116"/>
      <c r="X39" s="103"/>
      <c r="Y39" s="104"/>
      <c r="Z39" s="105"/>
      <c r="AA39" s="104"/>
      <c r="AB39" s="104"/>
      <c r="AC39" s="104"/>
      <c r="AD39" s="104"/>
      <c r="AE39" s="104"/>
      <c r="AF39" s="104"/>
      <c r="AG39" s="104"/>
      <c r="AH39" s="104"/>
      <c r="AI39" s="106"/>
      <c r="AJ39" s="114"/>
      <c r="AK39" s="114"/>
      <c r="AL39" s="114"/>
      <c r="AM39" s="114"/>
      <c r="AN39" s="114"/>
      <c r="AO39" s="114"/>
    </row>
    <row r="40" spans="1:41" x14ac:dyDescent="0.25">
      <c r="A40" s="92">
        <v>35</v>
      </c>
      <c r="B40" s="5" t="s">
        <v>41</v>
      </c>
      <c r="C40" s="33">
        <v>42414</v>
      </c>
      <c r="D40" s="6">
        <v>10.55</v>
      </c>
      <c r="E40" s="6">
        <v>38.54</v>
      </c>
      <c r="F40" s="6">
        <v>47.26</v>
      </c>
      <c r="G40" s="6">
        <v>0.11</v>
      </c>
      <c r="H40" s="6">
        <v>4.8499999999999996</v>
      </c>
      <c r="I40" s="6">
        <f t="shared" si="0"/>
        <v>4.96</v>
      </c>
      <c r="J40" s="9">
        <v>1E-3</v>
      </c>
      <c r="K40" s="9">
        <v>5.3800000000000002E-3</v>
      </c>
      <c r="L40" s="9">
        <v>2.56589</v>
      </c>
      <c r="M40" s="9">
        <f>K40+L40</f>
        <v>2.5712700000000002</v>
      </c>
      <c r="N40" s="7">
        <f t="shared" si="2"/>
        <v>0.51840120967741943</v>
      </c>
      <c r="O40" s="50"/>
      <c r="P40" s="50"/>
      <c r="Q40" s="50"/>
      <c r="R40" s="50"/>
      <c r="S40" s="50"/>
      <c r="T40" s="50"/>
      <c r="V40" s="101"/>
      <c r="W40" s="102"/>
      <c r="X40" s="103"/>
      <c r="Y40" s="104"/>
      <c r="Z40" s="104"/>
      <c r="AA40" s="104"/>
      <c r="AB40" s="104"/>
      <c r="AC40" s="104"/>
      <c r="AD40" s="104"/>
      <c r="AE40" s="105"/>
      <c r="AF40" s="105"/>
      <c r="AG40" s="105"/>
      <c r="AH40" s="105"/>
      <c r="AI40" s="106"/>
      <c r="AJ40" s="114"/>
      <c r="AK40" s="114"/>
      <c r="AL40" s="114"/>
      <c r="AM40" s="114"/>
      <c r="AN40" s="114"/>
      <c r="AO40" s="114"/>
    </row>
    <row r="41" spans="1:41" x14ac:dyDescent="0.25">
      <c r="A41" s="92">
        <v>36</v>
      </c>
      <c r="B41" s="5" t="s">
        <v>42</v>
      </c>
      <c r="C41" s="33">
        <v>42628</v>
      </c>
      <c r="D41" s="6">
        <v>12.44</v>
      </c>
      <c r="E41" s="6">
        <v>59.68</v>
      </c>
      <c r="F41" s="6">
        <v>46.94</v>
      </c>
      <c r="G41" s="6">
        <v>2.35</v>
      </c>
      <c r="H41" s="6">
        <v>3.99</v>
      </c>
      <c r="I41" s="6">
        <f t="shared" si="0"/>
        <v>6.34</v>
      </c>
      <c r="J41" s="9">
        <v>0.25448999999999999</v>
      </c>
      <c r="K41" s="9">
        <v>0.90171000000000001</v>
      </c>
      <c r="L41" s="9">
        <v>5.2897600000000002</v>
      </c>
      <c r="M41" s="9">
        <f>K41+L41</f>
        <v>6.1914700000000007</v>
      </c>
      <c r="N41" s="7">
        <f t="shared" si="2"/>
        <v>0.97657255520504749</v>
      </c>
      <c r="O41" s="50"/>
      <c r="P41" s="50"/>
      <c r="Q41" s="50"/>
      <c r="R41" s="50"/>
      <c r="S41" s="50"/>
      <c r="T41" s="50"/>
      <c r="V41" s="101"/>
      <c r="W41" s="102"/>
      <c r="X41" s="103"/>
      <c r="Y41" s="104"/>
      <c r="Z41" s="104"/>
      <c r="AA41" s="104"/>
      <c r="AB41" s="104"/>
      <c r="AC41" s="104"/>
      <c r="AD41" s="104"/>
      <c r="AE41" s="105"/>
      <c r="AF41" s="105"/>
      <c r="AG41" s="105"/>
      <c r="AH41" s="105"/>
      <c r="AI41" s="106"/>
      <c r="AJ41" s="114"/>
      <c r="AK41" s="114"/>
      <c r="AL41" s="114"/>
      <c r="AM41" s="114"/>
      <c r="AN41" s="114"/>
      <c r="AO41" s="114"/>
    </row>
    <row r="42" spans="1:41" x14ac:dyDescent="0.25">
      <c r="A42" s="61"/>
      <c r="B42" s="43" t="s">
        <v>19</v>
      </c>
      <c r="C42" s="43"/>
      <c r="D42" s="9">
        <f>SUM(D6:D41)</f>
        <v>12101.962379999997</v>
      </c>
      <c r="E42" s="6"/>
      <c r="F42" s="6"/>
      <c r="G42" s="9">
        <f>SUM(G6:G41)</f>
        <v>6249.3287250080002</v>
      </c>
      <c r="H42" s="9">
        <f t="shared" ref="H42:M42" si="5">SUM(H6:H41)</f>
        <v>1885.6135898399993</v>
      </c>
      <c r="I42" s="9">
        <f t="shared" si="5"/>
        <v>8134.9423148480009</v>
      </c>
      <c r="J42" s="9">
        <f t="shared" si="5"/>
        <v>236.00471999999993</v>
      </c>
      <c r="K42" s="9">
        <f t="shared" si="5"/>
        <v>941.66487000000006</v>
      </c>
      <c r="L42" s="9">
        <f t="shared" si="5"/>
        <v>7057.2222500000016</v>
      </c>
      <c r="M42" s="95">
        <f t="shared" si="5"/>
        <v>7998.8945999999996</v>
      </c>
      <c r="N42" s="10"/>
      <c r="O42" s="46">
        <f>SUM(O6:O33)</f>
        <v>353.59999999999997</v>
      </c>
      <c r="P42" s="46">
        <f>SUM(P15:P33)</f>
        <v>5.19</v>
      </c>
      <c r="Q42" s="46">
        <f t="shared" si="3"/>
        <v>358.78999999999996</v>
      </c>
      <c r="R42" s="46">
        <f>SUM(R6:R33)</f>
        <v>274.39299999999997</v>
      </c>
      <c r="S42" s="46"/>
      <c r="T42" s="46"/>
      <c r="V42" s="117"/>
      <c r="W42" s="118"/>
      <c r="X42" s="118"/>
      <c r="Y42" s="105"/>
      <c r="Z42" s="104"/>
      <c r="AA42" s="104"/>
      <c r="AB42" s="105"/>
      <c r="AC42" s="105"/>
      <c r="AD42" s="105"/>
      <c r="AE42" s="105"/>
      <c r="AF42" s="105"/>
      <c r="AG42" s="105"/>
      <c r="AH42" s="119"/>
      <c r="AI42" s="120"/>
      <c r="AJ42" s="107"/>
      <c r="AK42" s="107"/>
      <c r="AL42" s="107"/>
      <c r="AM42" s="107"/>
      <c r="AN42" s="107"/>
      <c r="AO42" s="107"/>
    </row>
  </sheetData>
  <mergeCells count="48">
    <mergeCell ref="S4:S5"/>
    <mergeCell ref="T4:T5"/>
    <mergeCell ref="M4:M5"/>
    <mergeCell ref="N4:N5"/>
    <mergeCell ref="O4:O5"/>
    <mergeCell ref="P4:P5"/>
    <mergeCell ref="Q4:Q5"/>
    <mergeCell ref="R4:R5"/>
    <mergeCell ref="J4:K4"/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E4:E5"/>
    <mergeCell ref="F4:F5"/>
    <mergeCell ref="G4:G5"/>
    <mergeCell ref="H4:H5"/>
    <mergeCell ref="I4:I5"/>
    <mergeCell ref="V1:AO1"/>
    <mergeCell ref="V2:V5"/>
    <mergeCell ref="W2:W5"/>
    <mergeCell ref="X2:X5"/>
    <mergeCell ref="Y2:Y5"/>
    <mergeCell ref="Z2:AA3"/>
    <mergeCell ref="AB2:AD3"/>
    <mergeCell ref="AE2:AI3"/>
    <mergeCell ref="AJ2:AL3"/>
    <mergeCell ref="AM2:AO3"/>
    <mergeCell ref="Z4:Z5"/>
    <mergeCell ref="AA4:AA5"/>
    <mergeCell ref="AB4:AB5"/>
    <mergeCell ref="AC4:AC5"/>
    <mergeCell ref="AD4:AD5"/>
    <mergeCell ref="AE4:AF4"/>
    <mergeCell ref="AM4:AM5"/>
    <mergeCell ref="AN4:AN5"/>
    <mergeCell ref="AO4:AO5"/>
    <mergeCell ref="AH4:AH5"/>
    <mergeCell ref="AI4:AI5"/>
    <mergeCell ref="AJ4:AJ5"/>
    <mergeCell ref="AK4:AK5"/>
    <mergeCell ref="AL4:AL5"/>
  </mergeCells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B13" workbookViewId="0">
      <selection activeCell="J6" sqref="J6:M41"/>
    </sheetView>
  </sheetViews>
  <sheetFormatPr defaultRowHeight="15" x14ac:dyDescent="0.25"/>
  <cols>
    <col min="1" max="1" width="3" customWidth="1"/>
    <col min="3" max="3" width="5.85546875" customWidth="1"/>
    <col min="4" max="4" width="7.140625" customWidth="1"/>
    <col min="5" max="5" width="5.42578125" customWidth="1"/>
    <col min="6" max="6" width="5.5703125" customWidth="1"/>
    <col min="7" max="7" width="6.7109375" customWidth="1"/>
    <col min="8" max="8" width="7" customWidth="1"/>
    <col min="9" max="9" width="7.28515625" customWidth="1"/>
    <col min="10" max="10" width="5.42578125" customWidth="1"/>
    <col min="11" max="11" width="6.28515625" customWidth="1"/>
    <col min="12" max="12" width="6.5703125" customWidth="1"/>
    <col min="13" max="13" width="7.42578125" customWidth="1"/>
    <col min="14" max="14" width="7" customWidth="1"/>
    <col min="15" max="20" width="0" hidden="1" customWidth="1"/>
  </cols>
  <sheetData>
    <row r="1" spans="1:20" x14ac:dyDescent="0.25">
      <c r="A1" s="227" t="s">
        <v>137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0" x14ac:dyDescent="0.25">
      <c r="A2" s="228" t="s">
        <v>65</v>
      </c>
      <c r="B2" s="230" t="s">
        <v>1</v>
      </c>
      <c r="C2" s="233" t="s">
        <v>125</v>
      </c>
      <c r="D2" s="233" t="s">
        <v>115</v>
      </c>
      <c r="E2" s="273" t="s">
        <v>126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  <c r="O2" s="226" t="s">
        <v>6</v>
      </c>
      <c r="P2" s="226"/>
      <c r="Q2" s="226"/>
      <c r="R2" s="226" t="s">
        <v>7</v>
      </c>
      <c r="S2" s="226"/>
      <c r="T2" s="226"/>
    </row>
    <row r="3" spans="1:20" x14ac:dyDescent="0.25">
      <c r="A3" s="229"/>
      <c r="B3" s="231"/>
      <c r="C3" s="234"/>
      <c r="D3" s="234"/>
      <c r="E3" s="236"/>
      <c r="F3" s="236"/>
      <c r="G3" s="229"/>
      <c r="H3" s="229"/>
      <c r="I3" s="229"/>
      <c r="J3" s="229"/>
      <c r="K3" s="229"/>
      <c r="L3" s="229"/>
      <c r="M3" s="229"/>
      <c r="N3" s="229"/>
      <c r="O3" s="226"/>
      <c r="P3" s="226"/>
      <c r="Q3" s="226"/>
      <c r="R3" s="226"/>
      <c r="S3" s="226"/>
      <c r="T3" s="226"/>
    </row>
    <row r="4" spans="1:20" x14ac:dyDescent="0.25">
      <c r="A4" s="229"/>
      <c r="B4" s="231"/>
      <c r="C4" s="234"/>
      <c r="D4" s="234"/>
      <c r="E4" s="228" t="s">
        <v>117</v>
      </c>
      <c r="F4" s="229" t="s">
        <v>118</v>
      </c>
      <c r="G4" s="229" t="s">
        <v>10</v>
      </c>
      <c r="H4" s="229" t="s">
        <v>11</v>
      </c>
      <c r="I4" s="229" t="s">
        <v>12</v>
      </c>
      <c r="J4" s="237" t="s">
        <v>62</v>
      </c>
      <c r="K4" s="238"/>
      <c r="L4" s="97" t="s">
        <v>113</v>
      </c>
      <c r="M4" s="228" t="s">
        <v>81</v>
      </c>
      <c r="N4" s="225" t="s">
        <v>16</v>
      </c>
      <c r="O4" s="241" t="s">
        <v>17</v>
      </c>
      <c r="P4" s="241" t="s">
        <v>18</v>
      </c>
      <c r="Q4" s="241" t="s">
        <v>19</v>
      </c>
      <c r="R4" s="241" t="s">
        <v>17</v>
      </c>
      <c r="S4" s="241" t="s">
        <v>18</v>
      </c>
      <c r="T4" s="241" t="s">
        <v>19</v>
      </c>
    </row>
    <row r="5" spans="1:20" ht="33.75" x14ac:dyDescent="0.25">
      <c r="A5" s="229"/>
      <c r="B5" s="232"/>
      <c r="C5" s="235"/>
      <c r="D5" s="235"/>
      <c r="E5" s="229"/>
      <c r="F5" s="229"/>
      <c r="G5" s="229"/>
      <c r="H5" s="229"/>
      <c r="I5" s="229"/>
      <c r="J5" s="97" t="s">
        <v>111</v>
      </c>
      <c r="K5" s="97" t="s">
        <v>112</v>
      </c>
      <c r="L5" s="98" t="s">
        <v>114</v>
      </c>
      <c r="M5" s="229"/>
      <c r="N5" s="226"/>
      <c r="O5" s="242"/>
      <c r="P5" s="242"/>
      <c r="Q5" s="242"/>
      <c r="R5" s="242"/>
      <c r="S5" s="242"/>
      <c r="T5" s="242"/>
    </row>
    <row r="6" spans="1:20" ht="22.5" x14ac:dyDescent="0.25">
      <c r="A6" s="96">
        <v>1</v>
      </c>
      <c r="B6" s="5" t="s">
        <v>47</v>
      </c>
      <c r="C6" s="33">
        <v>42719</v>
      </c>
      <c r="D6" s="6">
        <v>493.77</v>
      </c>
      <c r="E6" s="6">
        <v>60.96</v>
      </c>
      <c r="F6" s="6">
        <v>41.14</v>
      </c>
      <c r="G6" s="6">
        <v>200.2</v>
      </c>
      <c r="H6" s="6">
        <v>68.03</v>
      </c>
      <c r="I6" s="6">
        <f t="shared" ref="I6:I41" si="0">G6+H6</f>
        <v>268.23</v>
      </c>
      <c r="J6" s="9">
        <v>9.08</v>
      </c>
      <c r="K6" s="9">
        <v>23.51</v>
      </c>
      <c r="L6" s="9">
        <v>244.7</v>
      </c>
      <c r="M6" s="9">
        <f t="shared" ref="M6:M13" si="1">K6+L6</f>
        <v>268.20999999999998</v>
      </c>
      <c r="N6" s="7">
        <f t="shared" ref="N6:N41" si="2">M6/I6</f>
        <v>0.99992543712485538</v>
      </c>
      <c r="O6" s="46">
        <v>12.9</v>
      </c>
      <c r="P6" s="46">
        <v>0</v>
      </c>
      <c r="Q6" s="46">
        <f t="shared" ref="Q6:Q42" si="3">P6+O6</f>
        <v>12.9</v>
      </c>
      <c r="R6" s="46">
        <f>1.15*12</f>
        <v>13.799999999999999</v>
      </c>
      <c r="S6" s="46"/>
      <c r="T6" s="46"/>
    </row>
    <row r="7" spans="1:20" ht="22.5" x14ac:dyDescent="0.25">
      <c r="A7" s="96">
        <v>2</v>
      </c>
      <c r="B7" s="5" t="s">
        <v>105</v>
      </c>
      <c r="C7" s="33">
        <v>42476</v>
      </c>
      <c r="D7" s="6">
        <v>13.83</v>
      </c>
      <c r="E7" s="6">
        <v>66.31</v>
      </c>
      <c r="F7" s="6">
        <v>51.55</v>
      </c>
      <c r="G7" s="6">
        <v>7.09</v>
      </c>
      <c r="H7" s="6">
        <v>1.62</v>
      </c>
      <c r="I7" s="6">
        <f t="shared" si="0"/>
        <v>8.7100000000000009</v>
      </c>
      <c r="J7" s="9">
        <v>0.37</v>
      </c>
      <c r="K7" s="9">
        <v>1.4731000000000001</v>
      </c>
      <c r="L7" s="9">
        <v>6.7381099999999998</v>
      </c>
      <c r="M7" s="9">
        <f t="shared" si="1"/>
        <v>8.2112099999999995</v>
      </c>
      <c r="N7" s="7">
        <f t="shared" si="2"/>
        <v>0.94273363949483335</v>
      </c>
      <c r="O7" s="46"/>
      <c r="P7" s="46"/>
      <c r="Q7" s="46"/>
      <c r="R7" s="46"/>
      <c r="S7" s="46"/>
      <c r="T7" s="46"/>
    </row>
    <row r="8" spans="1:20" x14ac:dyDescent="0.25">
      <c r="A8" s="96">
        <v>3</v>
      </c>
      <c r="B8" s="5" t="s">
        <v>45</v>
      </c>
      <c r="C8" s="33">
        <v>42719</v>
      </c>
      <c r="D8" s="6">
        <v>311.69</v>
      </c>
      <c r="E8" s="6">
        <v>84.17</v>
      </c>
      <c r="F8" s="6">
        <v>60.35</v>
      </c>
      <c r="G8" s="6">
        <v>225.41</v>
      </c>
      <c r="H8" s="6">
        <v>26.49</v>
      </c>
      <c r="I8" s="9">
        <f t="shared" si="0"/>
        <v>251.9</v>
      </c>
      <c r="J8" s="9">
        <v>7.0022799999999998</v>
      </c>
      <c r="K8" s="9">
        <v>29.686540000000001</v>
      </c>
      <c r="L8" s="9">
        <v>221.9427</v>
      </c>
      <c r="M8" s="9">
        <f t="shared" si="1"/>
        <v>251.62924000000001</v>
      </c>
      <c r="N8" s="7">
        <f t="shared" si="2"/>
        <v>0.99892512901945218</v>
      </c>
      <c r="O8" s="46">
        <v>4.55</v>
      </c>
      <c r="P8" s="46">
        <v>1.17</v>
      </c>
      <c r="Q8" s="46">
        <f t="shared" si="3"/>
        <v>5.72</v>
      </c>
      <c r="R8" s="46">
        <f>0.37*12</f>
        <v>4.4399999999999995</v>
      </c>
      <c r="S8" s="46"/>
      <c r="T8" s="46"/>
    </row>
    <row r="9" spans="1:20" x14ac:dyDescent="0.25">
      <c r="A9" s="96">
        <v>4</v>
      </c>
      <c r="B9" s="5" t="s">
        <v>25</v>
      </c>
      <c r="C9" s="33">
        <v>42443</v>
      </c>
      <c r="D9" s="6">
        <v>1038.05</v>
      </c>
      <c r="E9" s="6">
        <v>85.12</v>
      </c>
      <c r="F9" s="6">
        <v>74.53</v>
      </c>
      <c r="G9" s="6">
        <v>783.74</v>
      </c>
      <c r="H9" s="6">
        <v>87.42</v>
      </c>
      <c r="I9" s="6">
        <f t="shared" si="0"/>
        <v>871.16</v>
      </c>
      <c r="J9" s="6">
        <v>25.01</v>
      </c>
      <c r="K9" s="6">
        <v>116.55</v>
      </c>
      <c r="L9" s="6">
        <f>644.08+73.78+22.71</f>
        <v>740.57</v>
      </c>
      <c r="M9" s="6">
        <f t="shared" si="1"/>
        <v>857.12</v>
      </c>
      <c r="N9" s="7">
        <f t="shared" si="2"/>
        <v>0.98388355755544332</v>
      </c>
      <c r="O9" s="46">
        <v>7.95</v>
      </c>
      <c r="P9" s="46">
        <v>0</v>
      </c>
      <c r="Q9" s="46">
        <f t="shared" si="3"/>
        <v>7.95</v>
      </c>
      <c r="R9" s="46">
        <f>0.66*12</f>
        <v>7.92</v>
      </c>
      <c r="S9" s="46"/>
      <c r="T9" s="46"/>
    </row>
    <row r="10" spans="1:20" x14ac:dyDescent="0.25">
      <c r="A10" s="96">
        <v>5</v>
      </c>
      <c r="B10" s="62" t="s">
        <v>26</v>
      </c>
      <c r="C10" s="33">
        <v>42383</v>
      </c>
      <c r="D10" s="6">
        <v>255.4</v>
      </c>
      <c r="E10" s="6">
        <v>84.25</v>
      </c>
      <c r="F10" s="6">
        <v>59.98</v>
      </c>
      <c r="G10" s="6">
        <v>165.16</v>
      </c>
      <c r="H10" s="6">
        <v>35.61</v>
      </c>
      <c r="I10" s="6">
        <f t="shared" si="0"/>
        <v>200.76999999999998</v>
      </c>
      <c r="J10" s="6">
        <v>7.19</v>
      </c>
      <c r="K10" s="6">
        <v>20.420000000000002</v>
      </c>
      <c r="L10" s="6">
        <v>180.35</v>
      </c>
      <c r="M10" s="6">
        <f t="shared" si="1"/>
        <v>200.76999999999998</v>
      </c>
      <c r="N10" s="7">
        <f t="shared" si="2"/>
        <v>1</v>
      </c>
      <c r="O10" s="46">
        <v>25.55</v>
      </c>
      <c r="P10" s="46">
        <v>0</v>
      </c>
      <c r="Q10" s="46">
        <f t="shared" si="3"/>
        <v>25.55</v>
      </c>
      <c r="R10" s="46">
        <f>2.17*12</f>
        <v>26.04</v>
      </c>
      <c r="S10" s="46"/>
      <c r="T10" s="46"/>
    </row>
    <row r="11" spans="1:20" x14ac:dyDescent="0.25">
      <c r="A11" s="96">
        <v>6</v>
      </c>
      <c r="B11" s="5" t="s">
        <v>27</v>
      </c>
      <c r="C11" s="33">
        <v>42656</v>
      </c>
      <c r="D11" s="6">
        <v>167.53</v>
      </c>
      <c r="E11" s="6">
        <v>37.69</v>
      </c>
      <c r="F11" s="6">
        <v>43.59</v>
      </c>
      <c r="G11" s="6">
        <v>1.58</v>
      </c>
      <c r="H11" s="6">
        <v>71.2</v>
      </c>
      <c r="I11" s="6">
        <f t="shared" si="0"/>
        <v>72.78</v>
      </c>
      <c r="J11" s="9">
        <v>0.75946999999999998</v>
      </c>
      <c r="K11" s="9">
        <v>2.9040300000000001</v>
      </c>
      <c r="L11" s="9">
        <v>69.829210000000003</v>
      </c>
      <c r="M11" s="9">
        <f t="shared" si="1"/>
        <v>72.733240000000009</v>
      </c>
      <c r="N11" s="7">
        <f t="shared" si="2"/>
        <v>0.99935751580104437</v>
      </c>
      <c r="O11" s="46">
        <v>45.01</v>
      </c>
      <c r="P11" s="46">
        <v>0</v>
      </c>
      <c r="Q11" s="46">
        <f t="shared" si="3"/>
        <v>45.01</v>
      </c>
      <c r="R11" s="46">
        <f>3.83*12</f>
        <v>45.96</v>
      </c>
      <c r="S11" s="46"/>
      <c r="T11" s="46"/>
    </row>
    <row r="12" spans="1:20" x14ac:dyDescent="0.25">
      <c r="A12" s="96">
        <v>7</v>
      </c>
      <c r="B12" s="5" t="s">
        <v>46</v>
      </c>
      <c r="C12" s="33">
        <v>42719</v>
      </c>
      <c r="D12" s="6">
        <v>14.58</v>
      </c>
      <c r="E12" s="6">
        <v>42.24</v>
      </c>
      <c r="F12" s="6">
        <v>33.020000000000003</v>
      </c>
      <c r="G12" s="6">
        <v>2.33</v>
      </c>
      <c r="H12" s="6">
        <v>2.99</v>
      </c>
      <c r="I12" s="6">
        <f t="shared" si="0"/>
        <v>5.32</v>
      </c>
      <c r="J12" s="9">
        <v>0.12720000000000001</v>
      </c>
      <c r="K12" s="9">
        <v>0.49708000000000002</v>
      </c>
      <c r="L12" s="9">
        <v>4.8228600000000004</v>
      </c>
      <c r="M12" s="9">
        <f t="shared" si="1"/>
        <v>5.3199400000000008</v>
      </c>
      <c r="N12" s="7">
        <f t="shared" si="2"/>
        <v>0.99998872180451137</v>
      </c>
      <c r="O12" s="46">
        <v>8.6999999999999993</v>
      </c>
      <c r="P12" s="46">
        <v>0</v>
      </c>
      <c r="Q12" s="46">
        <f t="shared" si="3"/>
        <v>8.6999999999999993</v>
      </c>
      <c r="R12" s="46">
        <f>0.72*12</f>
        <v>8.64</v>
      </c>
      <c r="S12" s="46"/>
      <c r="T12" s="46"/>
    </row>
    <row r="13" spans="1:20" x14ac:dyDescent="0.25">
      <c r="A13" s="96">
        <v>8</v>
      </c>
      <c r="B13" s="5" t="s">
        <v>99</v>
      </c>
      <c r="C13" s="33">
        <v>42476</v>
      </c>
      <c r="D13" s="6">
        <v>603.84</v>
      </c>
      <c r="E13" s="6">
        <v>74.64</v>
      </c>
      <c r="F13" s="6">
        <v>48.25</v>
      </c>
      <c r="G13" s="6">
        <v>258.77999999999997</v>
      </c>
      <c r="H13" s="6">
        <v>124.06</v>
      </c>
      <c r="I13" s="6">
        <f t="shared" si="0"/>
        <v>382.84</v>
      </c>
      <c r="J13" s="9">
        <v>8.0213199999999993</v>
      </c>
      <c r="K13" s="9">
        <v>42.34252</v>
      </c>
      <c r="L13" s="9">
        <v>315.46361000000002</v>
      </c>
      <c r="M13" s="9">
        <f t="shared" si="1"/>
        <v>357.80613</v>
      </c>
      <c r="N13" s="7">
        <f t="shared" si="2"/>
        <v>0.93461009821335284</v>
      </c>
      <c r="O13" s="46"/>
      <c r="P13" s="46"/>
      <c r="Q13" s="46"/>
      <c r="R13" s="46"/>
      <c r="S13" s="46"/>
      <c r="T13" s="46"/>
    </row>
    <row r="14" spans="1:20" x14ac:dyDescent="0.25">
      <c r="A14" s="96">
        <v>9</v>
      </c>
      <c r="B14" s="5" t="s">
        <v>28</v>
      </c>
      <c r="C14" s="33">
        <v>42626</v>
      </c>
      <c r="D14" s="6">
        <v>253.53</v>
      </c>
      <c r="E14" s="6">
        <v>54.61</v>
      </c>
      <c r="F14" s="6">
        <v>41.05</v>
      </c>
      <c r="G14" s="6">
        <v>90.28</v>
      </c>
      <c r="H14" s="6">
        <v>36.21</v>
      </c>
      <c r="I14" s="6">
        <f t="shared" si="0"/>
        <v>126.49000000000001</v>
      </c>
      <c r="J14" s="6">
        <v>2.68</v>
      </c>
      <c r="K14" s="6">
        <v>11.35</v>
      </c>
      <c r="L14" s="6">
        <v>115.14</v>
      </c>
      <c r="M14" s="6">
        <v>126.49</v>
      </c>
      <c r="N14" s="7">
        <f t="shared" si="2"/>
        <v>0.99999999999999989</v>
      </c>
      <c r="O14" s="46">
        <v>27.91</v>
      </c>
      <c r="P14" s="46">
        <v>0</v>
      </c>
      <c r="Q14" s="46">
        <f t="shared" si="3"/>
        <v>27.91</v>
      </c>
      <c r="R14" s="46">
        <f>2.32*12</f>
        <v>27.839999999999996</v>
      </c>
      <c r="S14" s="46"/>
      <c r="T14" s="46"/>
    </row>
    <row r="15" spans="1:20" ht="18" x14ac:dyDescent="0.25">
      <c r="A15" s="96">
        <v>10</v>
      </c>
      <c r="B15" s="58" t="s">
        <v>29</v>
      </c>
      <c r="C15" s="75">
        <v>42656</v>
      </c>
      <c r="D15" s="6">
        <v>68.569999999999993</v>
      </c>
      <c r="E15" s="6">
        <v>56.23</v>
      </c>
      <c r="F15" s="6">
        <v>30.99</v>
      </c>
      <c r="G15" s="6">
        <v>34.68</v>
      </c>
      <c r="H15" s="6">
        <v>2.14</v>
      </c>
      <c r="I15" s="6">
        <f t="shared" si="0"/>
        <v>36.82</v>
      </c>
      <c r="J15" s="9">
        <v>1.8193600000000001</v>
      </c>
      <c r="K15" s="9">
        <v>7.6651400000000001</v>
      </c>
      <c r="L15" s="9">
        <v>20.979420000000001</v>
      </c>
      <c r="M15" s="9">
        <f t="shared" ref="M15:M34" si="4">K15+L15</f>
        <v>28.644560000000002</v>
      </c>
      <c r="N15" s="7">
        <f t="shared" si="2"/>
        <v>0.77796197718631188</v>
      </c>
      <c r="O15" s="46">
        <v>1.63</v>
      </c>
      <c r="P15" s="46">
        <v>1.07</v>
      </c>
      <c r="Q15" s="46">
        <f t="shared" si="3"/>
        <v>2.7</v>
      </c>
      <c r="R15" s="46">
        <f>0.12*12</f>
        <v>1.44</v>
      </c>
      <c r="S15" s="46">
        <f>0.1*12</f>
        <v>1.2000000000000002</v>
      </c>
      <c r="T15" s="46"/>
    </row>
    <row r="16" spans="1:20" x14ac:dyDescent="0.25">
      <c r="A16" s="96">
        <v>11</v>
      </c>
      <c r="B16" s="5" t="s">
        <v>127</v>
      </c>
      <c r="C16" s="33">
        <v>42416</v>
      </c>
      <c r="D16" s="6">
        <v>125.49</v>
      </c>
      <c r="E16" s="6">
        <v>63.55</v>
      </c>
      <c r="F16" s="6">
        <v>47.1</v>
      </c>
      <c r="G16" s="6">
        <v>58.05</v>
      </c>
      <c r="H16" s="6">
        <v>16.079999999999998</v>
      </c>
      <c r="I16" s="6">
        <f t="shared" si="0"/>
        <v>74.13</v>
      </c>
      <c r="J16" s="9">
        <v>2.35745</v>
      </c>
      <c r="K16" s="9">
        <v>11.038270000000001</v>
      </c>
      <c r="L16" s="9">
        <v>63.09395</v>
      </c>
      <c r="M16" s="6">
        <f t="shared" si="4"/>
        <v>74.132220000000004</v>
      </c>
      <c r="N16" s="7">
        <f t="shared" si="2"/>
        <v>1.000029947389721</v>
      </c>
      <c r="O16" s="46"/>
      <c r="P16" s="46"/>
      <c r="Q16" s="46"/>
      <c r="R16" s="46"/>
      <c r="S16" s="46"/>
      <c r="T16" s="46"/>
    </row>
    <row r="17" spans="1:20" x14ac:dyDescent="0.25">
      <c r="A17" s="96">
        <v>12</v>
      </c>
      <c r="B17" s="5" t="s">
        <v>39</v>
      </c>
      <c r="C17" s="33">
        <v>42658</v>
      </c>
      <c r="D17" s="11">
        <v>329.66237999999998</v>
      </c>
      <c r="E17" s="11">
        <v>86.48</v>
      </c>
      <c r="F17" s="11">
        <v>60.199999999999996</v>
      </c>
      <c r="G17" s="9">
        <v>216.51950900800003</v>
      </c>
      <c r="H17" s="9">
        <v>47.734337839999988</v>
      </c>
      <c r="I17" s="9">
        <f t="shared" si="0"/>
        <v>264.25384684800002</v>
      </c>
      <c r="J17" s="9">
        <v>9.1706099999999999</v>
      </c>
      <c r="K17" s="9">
        <v>37.975560000000002</v>
      </c>
      <c r="L17" s="6">
        <v>225.72467</v>
      </c>
      <c r="M17" s="6">
        <f t="shared" si="4"/>
        <v>263.70023000000003</v>
      </c>
      <c r="N17" s="7">
        <f t="shared" si="2"/>
        <v>0.99790498093176883</v>
      </c>
      <c r="O17" s="48">
        <v>38.49</v>
      </c>
      <c r="P17" s="48">
        <v>0</v>
      </c>
      <c r="Q17" s="48">
        <f t="shared" si="3"/>
        <v>38.49</v>
      </c>
      <c r="R17" s="48">
        <v>30.109000000000002</v>
      </c>
      <c r="S17" s="46">
        <v>0</v>
      </c>
      <c r="T17" s="46">
        <f>R17+S17</f>
        <v>30.109000000000002</v>
      </c>
    </row>
    <row r="18" spans="1:20" x14ac:dyDescent="0.25">
      <c r="A18" s="96">
        <v>13</v>
      </c>
      <c r="B18" s="5" t="s">
        <v>30</v>
      </c>
      <c r="C18" s="33">
        <v>42383</v>
      </c>
      <c r="D18" s="6">
        <v>611.30999999999995</v>
      </c>
      <c r="E18" s="6">
        <v>76.040000000000006</v>
      </c>
      <c r="F18" s="6">
        <v>49.36</v>
      </c>
      <c r="G18" s="6">
        <v>285.55</v>
      </c>
      <c r="H18" s="6">
        <v>116.38</v>
      </c>
      <c r="I18" s="6">
        <f t="shared" si="0"/>
        <v>401.93</v>
      </c>
      <c r="J18" s="6">
        <v>10.97</v>
      </c>
      <c r="K18" s="6">
        <v>43.91</v>
      </c>
      <c r="L18" s="6">
        <v>358.02</v>
      </c>
      <c r="M18" s="6">
        <f t="shared" si="4"/>
        <v>401.92999999999995</v>
      </c>
      <c r="N18" s="7">
        <f t="shared" si="2"/>
        <v>0.99999999999999989</v>
      </c>
      <c r="O18" s="46">
        <v>0.01</v>
      </c>
      <c r="P18" s="46">
        <v>0.03</v>
      </c>
      <c r="Q18" s="46">
        <f t="shared" si="3"/>
        <v>0.04</v>
      </c>
      <c r="R18" s="46">
        <f>0*12</f>
        <v>0</v>
      </c>
      <c r="S18" s="46"/>
      <c r="T18" s="46"/>
    </row>
    <row r="19" spans="1:20" x14ac:dyDescent="0.25">
      <c r="A19" s="96">
        <v>14</v>
      </c>
      <c r="B19" s="5" t="s">
        <v>129</v>
      </c>
      <c r="C19" s="33">
        <v>42690</v>
      </c>
      <c r="D19" s="6">
        <v>333.88</v>
      </c>
      <c r="E19" s="6">
        <v>52.629999999999995</v>
      </c>
      <c r="F19" s="6">
        <v>39.5</v>
      </c>
      <c r="G19" s="6">
        <v>91.87</v>
      </c>
      <c r="H19" s="6">
        <v>62.93</v>
      </c>
      <c r="I19" s="6">
        <f t="shared" si="0"/>
        <v>154.80000000000001</v>
      </c>
      <c r="J19" s="6">
        <v>5.9579899999999997</v>
      </c>
      <c r="K19" s="6">
        <v>25.586279999999999</v>
      </c>
      <c r="L19" s="6">
        <v>129.21384</v>
      </c>
      <c r="M19" s="6">
        <f t="shared" si="4"/>
        <v>154.80011999999999</v>
      </c>
      <c r="N19" s="7">
        <f t="shared" si="2"/>
        <v>1.0000007751937983</v>
      </c>
      <c r="O19" s="46"/>
      <c r="P19" s="46"/>
      <c r="Q19" s="46"/>
      <c r="R19" s="46"/>
      <c r="S19" s="46"/>
      <c r="T19" s="46"/>
    </row>
    <row r="20" spans="1:20" ht="22.5" x14ac:dyDescent="0.25">
      <c r="A20" s="96">
        <v>15</v>
      </c>
      <c r="B20" s="5" t="s">
        <v>31</v>
      </c>
      <c r="C20" s="33">
        <v>42443</v>
      </c>
      <c r="D20" s="6">
        <v>725.98</v>
      </c>
      <c r="E20" s="6">
        <v>80.099999999999994</v>
      </c>
      <c r="F20" s="6">
        <v>62.61</v>
      </c>
      <c r="G20" s="6">
        <v>420.83</v>
      </c>
      <c r="H20" s="6">
        <v>125.59</v>
      </c>
      <c r="I20" s="6">
        <f t="shared" si="0"/>
        <v>546.41999999999996</v>
      </c>
      <c r="J20" s="9">
        <v>14.319459999999999</v>
      </c>
      <c r="K20" s="9">
        <v>51.170310000000001</v>
      </c>
      <c r="L20" s="9">
        <v>478.43592999999998</v>
      </c>
      <c r="M20" s="9">
        <f t="shared" si="4"/>
        <v>529.60623999999996</v>
      </c>
      <c r="N20" s="7">
        <f t="shared" si="2"/>
        <v>0.96922923758281176</v>
      </c>
      <c r="O20" s="46">
        <v>16.95</v>
      </c>
      <c r="P20" s="46">
        <v>0</v>
      </c>
      <c r="Q20" s="46">
        <f t="shared" si="3"/>
        <v>16.95</v>
      </c>
      <c r="R20" s="46">
        <f>1.3*12</f>
        <v>15.600000000000001</v>
      </c>
      <c r="S20" s="46"/>
      <c r="T20" s="46"/>
    </row>
    <row r="21" spans="1:20" ht="19.5" x14ac:dyDescent="0.25">
      <c r="A21" s="96">
        <v>16</v>
      </c>
      <c r="B21" s="80" t="s">
        <v>32</v>
      </c>
      <c r="C21" s="33">
        <v>42414</v>
      </c>
      <c r="D21" s="6">
        <v>1123.73</v>
      </c>
      <c r="E21" s="6">
        <v>76.319999999999993</v>
      </c>
      <c r="F21" s="6">
        <v>45.34</v>
      </c>
      <c r="G21" s="6">
        <v>469.72</v>
      </c>
      <c r="H21" s="6">
        <v>230.45</v>
      </c>
      <c r="I21" s="6">
        <f t="shared" si="0"/>
        <v>700.17000000000007</v>
      </c>
      <c r="J21" s="6">
        <v>25.05</v>
      </c>
      <c r="K21" s="6">
        <v>108.01</v>
      </c>
      <c r="L21" s="6">
        <v>592.16</v>
      </c>
      <c r="M21" s="6">
        <f t="shared" si="4"/>
        <v>700.17</v>
      </c>
      <c r="N21" s="7">
        <f t="shared" si="2"/>
        <v>0.99999999999999989</v>
      </c>
      <c r="O21" s="46">
        <v>12.28</v>
      </c>
      <c r="P21" s="46">
        <v>1.0900000000000001</v>
      </c>
      <c r="Q21" s="46">
        <f t="shared" si="3"/>
        <v>13.37</v>
      </c>
      <c r="R21" s="46">
        <f>1.08*12</f>
        <v>12.96</v>
      </c>
      <c r="S21" s="46"/>
      <c r="T21" s="46"/>
    </row>
    <row r="22" spans="1:20" x14ac:dyDescent="0.25">
      <c r="A22" s="96">
        <v>17</v>
      </c>
      <c r="B22" s="5" t="s">
        <v>109</v>
      </c>
      <c r="C22" s="33">
        <v>42476</v>
      </c>
      <c r="D22" s="6">
        <v>27.22</v>
      </c>
      <c r="E22" s="6">
        <v>88.56</v>
      </c>
      <c r="F22" s="6">
        <v>85.75</v>
      </c>
      <c r="G22" s="6">
        <v>17.91</v>
      </c>
      <c r="H22" s="6">
        <v>7.15</v>
      </c>
      <c r="I22" s="6">
        <f t="shared" si="0"/>
        <v>25.060000000000002</v>
      </c>
      <c r="J22" s="9">
        <v>0.62868999999999997</v>
      </c>
      <c r="K22" s="9">
        <v>1.99701</v>
      </c>
      <c r="L22" s="9">
        <v>19.19229</v>
      </c>
      <c r="M22" s="9">
        <f t="shared" si="4"/>
        <v>21.189299999999999</v>
      </c>
      <c r="N22" s="7">
        <f t="shared" si="2"/>
        <v>0.84554269752593769</v>
      </c>
      <c r="O22" s="46"/>
      <c r="P22" s="46"/>
      <c r="Q22" s="46"/>
      <c r="R22" s="46"/>
      <c r="S22" s="46"/>
      <c r="T22" s="46"/>
    </row>
    <row r="23" spans="1:20" x14ac:dyDescent="0.25">
      <c r="A23" s="96">
        <v>18</v>
      </c>
      <c r="B23" s="5" t="s">
        <v>51</v>
      </c>
      <c r="C23" s="33">
        <v>42416</v>
      </c>
      <c r="D23" s="6">
        <v>29.64</v>
      </c>
      <c r="E23" s="6">
        <v>77.790000000000006</v>
      </c>
      <c r="F23" s="6">
        <v>50.87</v>
      </c>
      <c r="G23" s="6">
        <v>18.43</v>
      </c>
      <c r="H23" s="6">
        <v>3.03</v>
      </c>
      <c r="I23" s="6">
        <f t="shared" si="0"/>
        <v>21.46</v>
      </c>
      <c r="J23" s="9">
        <v>0.14943999999999999</v>
      </c>
      <c r="K23" s="9">
        <v>0.84526000000000001</v>
      </c>
      <c r="L23" s="9">
        <v>20.55405</v>
      </c>
      <c r="M23" s="9">
        <f t="shared" si="4"/>
        <v>21.39931</v>
      </c>
      <c r="N23" s="7">
        <f t="shared" si="2"/>
        <v>0.99717194780987883</v>
      </c>
      <c r="O23" s="46">
        <v>0.3</v>
      </c>
      <c r="P23" s="46">
        <v>0</v>
      </c>
      <c r="Q23" s="46">
        <f t="shared" si="3"/>
        <v>0.3</v>
      </c>
      <c r="R23" s="46">
        <f>0*12</f>
        <v>0</v>
      </c>
      <c r="S23" s="46"/>
      <c r="T23" s="46"/>
    </row>
    <row r="24" spans="1:20" x14ac:dyDescent="0.25">
      <c r="A24" s="96">
        <v>19</v>
      </c>
      <c r="B24" s="5" t="s">
        <v>90</v>
      </c>
      <c r="C24" s="33">
        <v>42445</v>
      </c>
      <c r="D24" s="6">
        <v>10.91</v>
      </c>
      <c r="E24" s="6">
        <v>81.88</v>
      </c>
      <c r="F24" s="6">
        <v>48.6</v>
      </c>
      <c r="G24" s="6">
        <v>4.33</v>
      </c>
      <c r="H24" s="6">
        <v>2.73</v>
      </c>
      <c r="I24" s="6">
        <f t="shared" si="0"/>
        <v>7.0600000000000005</v>
      </c>
      <c r="J24" s="9">
        <v>0.25588</v>
      </c>
      <c r="K24" s="9">
        <v>0.81740000000000002</v>
      </c>
      <c r="L24" s="9">
        <v>5.8647499999999999</v>
      </c>
      <c r="M24" s="9">
        <f t="shared" si="4"/>
        <v>6.68215</v>
      </c>
      <c r="N24" s="7">
        <f t="shared" si="2"/>
        <v>0.94648016997167128</v>
      </c>
      <c r="O24" s="46"/>
      <c r="P24" s="46"/>
      <c r="Q24" s="46"/>
      <c r="R24" s="46"/>
      <c r="S24" s="46"/>
      <c r="T24" s="46"/>
    </row>
    <row r="25" spans="1:20" x14ac:dyDescent="0.25">
      <c r="A25" s="96">
        <v>20</v>
      </c>
      <c r="B25" s="5" t="s">
        <v>121</v>
      </c>
      <c r="C25" s="33">
        <v>42537</v>
      </c>
      <c r="D25" s="6">
        <v>19.809999999999999</v>
      </c>
      <c r="E25" s="6">
        <v>79.83</v>
      </c>
      <c r="F25" s="6">
        <v>61.98</v>
      </c>
      <c r="G25" s="6">
        <v>11.23</v>
      </c>
      <c r="H25" s="6">
        <v>3.56</v>
      </c>
      <c r="I25" s="6">
        <f t="shared" si="0"/>
        <v>14.790000000000001</v>
      </c>
      <c r="J25" s="9">
        <v>0.47499999999999998</v>
      </c>
      <c r="K25" s="9">
        <v>2.10765</v>
      </c>
      <c r="L25" s="9">
        <v>11.939220000000001</v>
      </c>
      <c r="M25" s="9">
        <f t="shared" si="4"/>
        <v>14.04687</v>
      </c>
      <c r="N25" s="7">
        <f t="shared" si="2"/>
        <v>0.94975456389452328</v>
      </c>
      <c r="O25" s="46"/>
      <c r="P25" s="46"/>
      <c r="Q25" s="46"/>
      <c r="R25" s="46"/>
      <c r="S25" s="46"/>
      <c r="T25" s="46"/>
    </row>
    <row r="26" spans="1:20" x14ac:dyDescent="0.25">
      <c r="A26" s="96">
        <v>21</v>
      </c>
      <c r="B26" s="5" t="s">
        <v>44</v>
      </c>
      <c r="C26" s="33">
        <v>42689</v>
      </c>
      <c r="D26" s="6">
        <v>419.47</v>
      </c>
      <c r="E26" s="6">
        <v>82.17</v>
      </c>
      <c r="F26" s="6">
        <v>55.77</v>
      </c>
      <c r="G26" s="6">
        <v>287.19</v>
      </c>
      <c r="H26" s="6">
        <v>39.020000000000003</v>
      </c>
      <c r="I26" s="6">
        <f t="shared" si="0"/>
        <v>326.20999999999998</v>
      </c>
      <c r="J26" s="9">
        <v>10.39672</v>
      </c>
      <c r="K26" s="9">
        <v>37.346350000000001</v>
      </c>
      <c r="L26" s="9">
        <v>285.15069</v>
      </c>
      <c r="M26" s="9">
        <f t="shared" si="4"/>
        <v>322.49703999999997</v>
      </c>
      <c r="N26" s="7">
        <f t="shared" si="2"/>
        <v>0.98861788418503416</v>
      </c>
      <c r="O26" s="46">
        <v>0.41</v>
      </c>
      <c r="P26" s="46">
        <v>7.0000000000000007E-2</v>
      </c>
      <c r="Q26" s="46">
        <f t="shared" si="3"/>
        <v>0.48</v>
      </c>
      <c r="R26" s="46">
        <f>0*12</f>
        <v>0</v>
      </c>
      <c r="S26" s="46"/>
      <c r="T26" s="46"/>
    </row>
    <row r="27" spans="1:20" x14ac:dyDescent="0.25">
      <c r="A27" s="96">
        <v>22</v>
      </c>
      <c r="B27" s="5" t="s">
        <v>33</v>
      </c>
      <c r="C27" s="33">
        <v>42717</v>
      </c>
      <c r="D27" s="6">
        <v>277.04000000000002</v>
      </c>
      <c r="E27" s="6">
        <v>54.79</v>
      </c>
      <c r="F27" s="6">
        <v>44.83</v>
      </c>
      <c r="G27" s="6">
        <v>94.88</v>
      </c>
      <c r="H27" s="6">
        <v>46.57</v>
      </c>
      <c r="I27" s="6">
        <f t="shared" si="0"/>
        <v>141.44999999999999</v>
      </c>
      <c r="J27" s="6">
        <v>1.79</v>
      </c>
      <c r="K27" s="6">
        <v>7.71</v>
      </c>
      <c r="L27" s="6">
        <v>133.74</v>
      </c>
      <c r="M27" s="6">
        <f t="shared" si="4"/>
        <v>141.45000000000002</v>
      </c>
      <c r="N27" s="7">
        <f t="shared" si="2"/>
        <v>1.0000000000000002</v>
      </c>
      <c r="O27" s="48">
        <v>21.09</v>
      </c>
      <c r="P27" s="48">
        <v>0</v>
      </c>
      <c r="Q27" s="48">
        <f t="shared" si="3"/>
        <v>21.09</v>
      </c>
      <c r="R27" s="48">
        <f>1.617*12</f>
        <v>19.404</v>
      </c>
      <c r="S27" s="50"/>
      <c r="T27" s="50"/>
    </row>
    <row r="28" spans="1:20" x14ac:dyDescent="0.25">
      <c r="A28" s="96">
        <v>23</v>
      </c>
      <c r="B28" s="5" t="s">
        <v>34</v>
      </c>
      <c r="C28" s="33">
        <v>42656</v>
      </c>
      <c r="D28" s="6">
        <v>686.21</v>
      </c>
      <c r="E28" s="6">
        <v>69.09</v>
      </c>
      <c r="F28" s="6">
        <v>53</v>
      </c>
      <c r="G28" s="6">
        <v>356.09</v>
      </c>
      <c r="H28" s="6">
        <v>90.53</v>
      </c>
      <c r="I28" s="6">
        <f t="shared" si="0"/>
        <v>446.62</v>
      </c>
      <c r="J28" s="6">
        <v>9.32</v>
      </c>
      <c r="K28" s="6">
        <v>37</v>
      </c>
      <c r="L28" s="6">
        <v>409.62</v>
      </c>
      <c r="M28" s="6">
        <f t="shared" si="4"/>
        <v>446.62</v>
      </c>
      <c r="N28" s="7">
        <f t="shared" si="2"/>
        <v>1</v>
      </c>
      <c r="O28" s="46">
        <v>15.95</v>
      </c>
      <c r="P28" s="46">
        <v>0.99</v>
      </c>
      <c r="Q28" s="46">
        <f t="shared" si="3"/>
        <v>16.939999999999998</v>
      </c>
      <c r="R28" s="46">
        <f>1.3*12</f>
        <v>15.600000000000001</v>
      </c>
      <c r="S28" s="46">
        <f>0.08*12</f>
        <v>0.96</v>
      </c>
      <c r="T28" s="46"/>
    </row>
    <row r="29" spans="1:20" x14ac:dyDescent="0.25">
      <c r="A29" s="96">
        <v>24</v>
      </c>
      <c r="B29" s="5" t="s">
        <v>48</v>
      </c>
      <c r="C29" s="33">
        <v>42385</v>
      </c>
      <c r="D29" s="6">
        <v>6.08</v>
      </c>
      <c r="E29" s="6">
        <v>75.739999999999995</v>
      </c>
      <c r="F29" s="6">
        <v>40.36</v>
      </c>
      <c r="G29" s="6">
        <v>3.45</v>
      </c>
      <c r="H29" s="6">
        <v>0.61</v>
      </c>
      <c r="I29" s="6">
        <f t="shared" si="0"/>
        <v>4.0600000000000005</v>
      </c>
      <c r="J29" s="9">
        <v>0.16472999999999999</v>
      </c>
      <c r="K29" s="9">
        <v>0.53986000000000001</v>
      </c>
      <c r="L29" s="9">
        <v>3.2409300000000001</v>
      </c>
      <c r="M29" s="9">
        <f t="shared" si="4"/>
        <v>3.7807900000000001</v>
      </c>
      <c r="N29" s="7">
        <f t="shared" si="2"/>
        <v>0.93122906403940875</v>
      </c>
      <c r="O29" s="46">
        <v>0.34</v>
      </c>
      <c r="P29" s="46">
        <v>0.24</v>
      </c>
      <c r="Q29" s="46">
        <f t="shared" si="3"/>
        <v>0.58000000000000007</v>
      </c>
      <c r="R29" s="46">
        <f>0.02*12</f>
        <v>0.24</v>
      </c>
      <c r="S29" s="46"/>
      <c r="T29" s="46"/>
    </row>
    <row r="30" spans="1:20" x14ac:dyDescent="0.25">
      <c r="A30" s="96">
        <v>25</v>
      </c>
      <c r="B30" s="5" t="s">
        <v>132</v>
      </c>
      <c r="C30" s="33">
        <v>42690</v>
      </c>
      <c r="D30" s="6">
        <v>721.39</v>
      </c>
      <c r="E30" s="6">
        <v>62.55</v>
      </c>
      <c r="F30" s="6">
        <v>37.79</v>
      </c>
      <c r="G30" s="6">
        <v>232.62</v>
      </c>
      <c r="H30" s="6">
        <v>132.08000000000001</v>
      </c>
      <c r="I30" s="6">
        <f t="shared" si="0"/>
        <v>364.70000000000005</v>
      </c>
      <c r="J30" s="9">
        <v>17.165929999999999</v>
      </c>
      <c r="K30" s="9">
        <v>73.270380000000003</v>
      </c>
      <c r="L30" s="9">
        <v>284.06673999999998</v>
      </c>
      <c r="M30" s="9">
        <f t="shared" si="4"/>
        <v>357.33711999999997</v>
      </c>
      <c r="N30" s="7">
        <f t="shared" si="2"/>
        <v>0.97981113243761975</v>
      </c>
      <c r="O30" s="46"/>
      <c r="P30" s="46"/>
      <c r="Q30" s="46"/>
      <c r="R30" s="46"/>
      <c r="S30" s="46"/>
      <c r="T30" s="46"/>
    </row>
    <row r="31" spans="1:20" x14ac:dyDescent="0.25">
      <c r="A31" s="96">
        <v>26</v>
      </c>
      <c r="B31" s="5" t="s">
        <v>119</v>
      </c>
      <c r="C31" s="33">
        <v>42658</v>
      </c>
      <c r="D31" s="9">
        <v>352.89</v>
      </c>
      <c r="E31" s="9">
        <v>60.96</v>
      </c>
      <c r="F31" s="9">
        <v>41.14</v>
      </c>
      <c r="G31" s="9">
        <v>143.079216</v>
      </c>
      <c r="H31" s="9">
        <v>48.619252000000003</v>
      </c>
      <c r="I31" s="9">
        <f t="shared" si="0"/>
        <v>191.69846799999999</v>
      </c>
      <c r="J31" s="6">
        <v>5.67</v>
      </c>
      <c r="K31" s="6">
        <v>15.29</v>
      </c>
      <c r="L31" s="6">
        <v>176.33</v>
      </c>
      <c r="M31" s="6">
        <f t="shared" si="4"/>
        <v>191.62</v>
      </c>
      <c r="N31" s="7">
        <f t="shared" si="2"/>
        <v>0.99959066965522136</v>
      </c>
      <c r="O31" s="50">
        <v>17.18</v>
      </c>
      <c r="P31" s="50">
        <v>1.53</v>
      </c>
      <c r="Q31" s="50">
        <f t="shared" si="3"/>
        <v>18.71</v>
      </c>
      <c r="R31" s="50">
        <f>1.54*12</f>
        <v>18.48</v>
      </c>
      <c r="S31" s="50"/>
      <c r="T31" s="50"/>
    </row>
    <row r="32" spans="1:20" x14ac:dyDescent="0.25">
      <c r="A32" s="96">
        <v>27</v>
      </c>
      <c r="B32" s="5" t="s">
        <v>35</v>
      </c>
      <c r="C32" s="33">
        <v>42628</v>
      </c>
      <c r="D32" s="6">
        <v>36.71</v>
      </c>
      <c r="E32" s="9">
        <v>74.75</v>
      </c>
      <c r="F32" s="9">
        <v>49.54</v>
      </c>
      <c r="G32" s="6">
        <v>20.260000000000002</v>
      </c>
      <c r="H32" s="6">
        <v>4.76</v>
      </c>
      <c r="I32" s="6">
        <f t="shared" si="0"/>
        <v>25.020000000000003</v>
      </c>
      <c r="J32" s="9">
        <v>1.1083799999999999</v>
      </c>
      <c r="K32" s="9">
        <v>5.0566000000000004</v>
      </c>
      <c r="L32" s="9">
        <v>19.954519999999999</v>
      </c>
      <c r="M32" s="9">
        <f t="shared" si="4"/>
        <v>25.011119999999998</v>
      </c>
      <c r="N32" s="7">
        <f t="shared" si="2"/>
        <v>0.99964508393285356</v>
      </c>
      <c r="O32" s="50">
        <v>0.26</v>
      </c>
      <c r="P32" s="50">
        <v>0.17</v>
      </c>
      <c r="Q32" s="50">
        <f t="shared" si="3"/>
        <v>0.43000000000000005</v>
      </c>
      <c r="R32" s="50">
        <f>0.02*12</f>
        <v>0.24</v>
      </c>
      <c r="S32" s="46"/>
      <c r="T32" s="46"/>
    </row>
    <row r="33" spans="1:20" ht="22.5" x14ac:dyDescent="0.25">
      <c r="A33" s="96">
        <v>28</v>
      </c>
      <c r="B33" s="5" t="s">
        <v>79</v>
      </c>
      <c r="C33" s="33">
        <v>42385</v>
      </c>
      <c r="D33" s="6">
        <v>1995.81</v>
      </c>
      <c r="E33" s="6">
        <v>79.56</v>
      </c>
      <c r="F33" s="6">
        <v>64.430000000000007</v>
      </c>
      <c r="G33" s="6">
        <v>1234.0899999999999</v>
      </c>
      <c r="H33" s="6">
        <v>286.52</v>
      </c>
      <c r="I33" s="6">
        <f t="shared" si="0"/>
        <v>1520.61</v>
      </c>
      <c r="J33" s="9">
        <v>40.945</v>
      </c>
      <c r="K33" s="9">
        <v>164.50407999999999</v>
      </c>
      <c r="L33" s="9">
        <v>1305.4606000000001</v>
      </c>
      <c r="M33" s="9">
        <f t="shared" si="4"/>
        <v>1469.96468</v>
      </c>
      <c r="N33" s="7">
        <f t="shared" si="2"/>
        <v>0.96669407671921148</v>
      </c>
      <c r="O33" s="48">
        <v>96.14</v>
      </c>
      <c r="P33" s="48">
        <v>0</v>
      </c>
      <c r="Q33" s="48">
        <f t="shared" si="3"/>
        <v>96.14</v>
      </c>
      <c r="R33" s="48">
        <f>2.14*12</f>
        <v>25.68</v>
      </c>
      <c r="S33" s="50"/>
      <c r="T33" s="50"/>
    </row>
    <row r="34" spans="1:20" x14ac:dyDescent="0.25">
      <c r="A34" s="96">
        <v>29</v>
      </c>
      <c r="B34" s="80" t="s">
        <v>38</v>
      </c>
      <c r="C34" s="33">
        <v>42658</v>
      </c>
      <c r="D34" s="6">
        <v>101.17</v>
      </c>
      <c r="E34" s="9">
        <v>65.260000000000005</v>
      </c>
      <c r="F34" s="6">
        <v>52.05</v>
      </c>
      <c r="G34" s="6">
        <v>45.85</v>
      </c>
      <c r="H34" s="6">
        <v>16.09</v>
      </c>
      <c r="I34" s="6">
        <f t="shared" si="0"/>
        <v>61.94</v>
      </c>
      <c r="J34" s="6">
        <v>1.84</v>
      </c>
      <c r="K34" s="6">
        <v>7.92</v>
      </c>
      <c r="L34" s="6">
        <v>54.02</v>
      </c>
      <c r="M34" s="6">
        <f t="shared" si="4"/>
        <v>61.940000000000005</v>
      </c>
      <c r="N34" s="7">
        <f t="shared" si="2"/>
        <v>1.0000000000000002</v>
      </c>
      <c r="O34" s="48"/>
      <c r="P34" s="48"/>
      <c r="Q34" s="48"/>
      <c r="R34" s="48">
        <v>0.03</v>
      </c>
      <c r="S34" s="48">
        <v>0.105</v>
      </c>
      <c r="T34" s="50"/>
    </row>
    <row r="35" spans="1:20" ht="22.5" x14ac:dyDescent="0.25">
      <c r="A35" s="96">
        <v>30</v>
      </c>
      <c r="B35" s="5" t="s">
        <v>64</v>
      </c>
      <c r="C35" s="33">
        <v>42536</v>
      </c>
      <c r="D35" s="6">
        <v>913.48</v>
      </c>
      <c r="E35" s="6">
        <v>74.47</v>
      </c>
      <c r="F35" s="6">
        <v>47.55</v>
      </c>
      <c r="G35" s="6">
        <v>463.31</v>
      </c>
      <c r="H35" s="6">
        <v>138.53</v>
      </c>
      <c r="I35" s="6">
        <f t="shared" si="0"/>
        <v>601.84</v>
      </c>
      <c r="J35" s="9">
        <v>15.859389999999999</v>
      </c>
      <c r="K35" s="9">
        <v>51.820540000000001</v>
      </c>
      <c r="L35" s="9">
        <v>550.01715999999999</v>
      </c>
      <c r="M35" s="9">
        <f>K35+L35</f>
        <v>601.83770000000004</v>
      </c>
      <c r="N35" s="7">
        <f t="shared" si="2"/>
        <v>0.99999617838628208</v>
      </c>
      <c r="O35" s="50"/>
      <c r="P35" s="50"/>
      <c r="Q35" s="50"/>
      <c r="R35" s="50">
        <v>30.64</v>
      </c>
      <c r="S35" s="50">
        <v>3.8660000000000001</v>
      </c>
      <c r="T35" s="50"/>
    </row>
    <row r="36" spans="1:20" x14ac:dyDescent="0.25">
      <c r="A36" s="96">
        <v>31</v>
      </c>
      <c r="B36" s="5" t="s">
        <v>50</v>
      </c>
      <c r="C36" s="33">
        <v>42445</v>
      </c>
      <c r="D36" s="6">
        <v>3.8</v>
      </c>
      <c r="E36" s="6">
        <v>29.94</v>
      </c>
      <c r="F36" s="6">
        <v>1.7</v>
      </c>
      <c r="G36" s="6">
        <v>0.61</v>
      </c>
      <c r="H36" s="6">
        <v>0.02</v>
      </c>
      <c r="I36" s="6">
        <f t="shared" si="0"/>
        <v>0.63</v>
      </c>
      <c r="J36" s="9">
        <v>4.1430000000000002E-2</v>
      </c>
      <c r="K36" s="9">
        <v>0.16714000000000001</v>
      </c>
      <c r="L36" s="9">
        <v>0.37537999999999999</v>
      </c>
      <c r="M36" s="9">
        <v>0.55000000000000004</v>
      </c>
      <c r="N36" s="7">
        <f t="shared" si="2"/>
        <v>0.87301587301587313</v>
      </c>
      <c r="O36" s="50"/>
      <c r="P36" s="50"/>
      <c r="Q36" s="50"/>
      <c r="R36" s="50"/>
      <c r="S36" s="50"/>
      <c r="T36" s="50"/>
    </row>
    <row r="37" spans="1:20" ht="22.5" x14ac:dyDescent="0.25">
      <c r="A37" s="96">
        <v>32</v>
      </c>
      <c r="B37" s="5" t="s">
        <v>43</v>
      </c>
      <c r="C37" s="33">
        <v>42689</v>
      </c>
      <c r="D37" s="6">
        <v>2.4300000000000002</v>
      </c>
      <c r="E37" s="6">
        <v>26.66</v>
      </c>
      <c r="F37" s="6">
        <v>56.47</v>
      </c>
      <c r="G37" s="6">
        <v>0.16</v>
      </c>
      <c r="H37" s="6">
        <v>1.03</v>
      </c>
      <c r="I37" s="6">
        <f t="shared" si="0"/>
        <v>1.19</v>
      </c>
      <c r="J37" s="9">
        <v>1.1129999999999999E-2</v>
      </c>
      <c r="K37" s="9">
        <v>4.5159999999999999E-2</v>
      </c>
      <c r="L37" s="9">
        <v>0.82604999999999995</v>
      </c>
      <c r="M37" s="9">
        <f>K37+L37</f>
        <v>0.87120999999999993</v>
      </c>
      <c r="N37" s="7">
        <f t="shared" si="2"/>
        <v>0.73210924369747898</v>
      </c>
      <c r="O37" s="50"/>
      <c r="P37" s="50"/>
      <c r="Q37" s="50"/>
      <c r="R37" s="50"/>
      <c r="S37" s="50"/>
      <c r="T37" s="50"/>
    </row>
    <row r="38" spans="1:20" ht="18" x14ac:dyDescent="0.25">
      <c r="A38" s="96">
        <v>33</v>
      </c>
      <c r="B38" s="58" t="s">
        <v>84</v>
      </c>
      <c r="C38" s="76">
        <v>42596</v>
      </c>
      <c r="D38" s="6">
        <v>3.43</v>
      </c>
      <c r="E38" s="6">
        <v>84.19</v>
      </c>
      <c r="F38" s="6">
        <v>51.54</v>
      </c>
      <c r="G38" s="6">
        <v>1.54</v>
      </c>
      <c r="H38" s="6">
        <v>0.82</v>
      </c>
      <c r="I38" s="6">
        <f t="shared" si="0"/>
        <v>2.36</v>
      </c>
      <c r="J38" s="9">
        <v>4.1759999999999999E-2</v>
      </c>
      <c r="K38" s="9">
        <v>0.2319</v>
      </c>
      <c r="L38" s="9">
        <v>1.98695</v>
      </c>
      <c r="M38" s="9">
        <f>K38+L38</f>
        <v>2.2188499999999998</v>
      </c>
      <c r="N38" s="7">
        <f t="shared" si="2"/>
        <v>0.94019067796610167</v>
      </c>
      <c r="O38" s="50"/>
      <c r="P38" s="50"/>
      <c r="Q38" s="50"/>
      <c r="R38" s="50"/>
      <c r="S38" s="50"/>
      <c r="T38" s="50"/>
    </row>
    <row r="39" spans="1:20" x14ac:dyDescent="0.25">
      <c r="A39" s="96">
        <v>34</v>
      </c>
      <c r="B39" s="17" t="s">
        <v>37</v>
      </c>
      <c r="C39" s="33">
        <v>42445</v>
      </c>
      <c r="D39" s="6">
        <v>0.64</v>
      </c>
      <c r="E39" s="9">
        <v>35.299999999999997</v>
      </c>
      <c r="F39" s="6">
        <v>33.56</v>
      </c>
      <c r="G39" s="6">
        <v>0.05</v>
      </c>
      <c r="H39" s="6">
        <v>0.17</v>
      </c>
      <c r="I39" s="6">
        <f t="shared" si="0"/>
        <v>0.22000000000000003</v>
      </c>
      <c r="J39" s="6">
        <v>0.01</v>
      </c>
      <c r="K39" s="6">
        <v>0.04</v>
      </c>
      <c r="L39" s="6">
        <v>0.18</v>
      </c>
      <c r="M39" s="6">
        <f>K39+L39</f>
        <v>0.22</v>
      </c>
      <c r="N39" s="7">
        <f t="shared" si="2"/>
        <v>0.99999999999999989</v>
      </c>
      <c r="O39" s="50"/>
      <c r="P39" s="50"/>
      <c r="Q39" s="50"/>
      <c r="R39" s="50"/>
      <c r="S39" s="50"/>
      <c r="T39" s="50"/>
    </row>
    <row r="40" spans="1:20" x14ac:dyDescent="0.25">
      <c r="A40" s="96">
        <v>35</v>
      </c>
      <c r="B40" s="5" t="s">
        <v>41</v>
      </c>
      <c r="C40" s="33">
        <v>42414</v>
      </c>
      <c r="D40" s="6">
        <v>10.55</v>
      </c>
      <c r="E40" s="6">
        <v>38.54</v>
      </c>
      <c r="F40" s="6">
        <v>47.26</v>
      </c>
      <c r="G40" s="6">
        <v>0.11</v>
      </c>
      <c r="H40" s="6">
        <v>4.8499999999999996</v>
      </c>
      <c r="I40" s="6">
        <f t="shared" si="0"/>
        <v>4.96</v>
      </c>
      <c r="J40" s="9">
        <v>1E-3</v>
      </c>
      <c r="K40" s="9">
        <v>5.3800000000000002E-3</v>
      </c>
      <c r="L40" s="9">
        <v>2.56589</v>
      </c>
      <c r="M40" s="9">
        <f>K40+L40</f>
        <v>2.5712700000000002</v>
      </c>
      <c r="N40" s="7">
        <f t="shared" si="2"/>
        <v>0.51840120967741943</v>
      </c>
      <c r="O40" s="50"/>
      <c r="P40" s="50"/>
      <c r="Q40" s="50"/>
      <c r="R40" s="50"/>
      <c r="S40" s="50"/>
      <c r="T40" s="50"/>
    </row>
    <row r="41" spans="1:20" x14ac:dyDescent="0.25">
      <c r="A41" s="96">
        <v>36</v>
      </c>
      <c r="B41" s="5" t="s">
        <v>42</v>
      </c>
      <c r="C41" s="33">
        <v>42628</v>
      </c>
      <c r="D41" s="6">
        <v>12.44</v>
      </c>
      <c r="E41" s="6">
        <v>59.68</v>
      </c>
      <c r="F41" s="6">
        <v>46.94</v>
      </c>
      <c r="G41" s="6">
        <v>2.35</v>
      </c>
      <c r="H41" s="6">
        <v>3.99</v>
      </c>
      <c r="I41" s="6">
        <f t="shared" si="0"/>
        <v>6.34</v>
      </c>
      <c r="J41" s="9">
        <v>0.25448999999999999</v>
      </c>
      <c r="K41" s="9">
        <v>0.90171000000000001</v>
      </c>
      <c r="L41" s="9">
        <v>5.2897600000000002</v>
      </c>
      <c r="M41" s="9">
        <f>K41+L41</f>
        <v>6.1914700000000007</v>
      </c>
      <c r="N41" s="7">
        <f t="shared" si="2"/>
        <v>0.97657255520504749</v>
      </c>
      <c r="O41" s="50"/>
      <c r="P41" s="50"/>
      <c r="Q41" s="50"/>
      <c r="R41" s="50"/>
      <c r="S41" s="50"/>
      <c r="T41" s="50"/>
    </row>
    <row r="42" spans="1:20" x14ac:dyDescent="0.25">
      <c r="A42" s="61"/>
      <c r="B42" s="43" t="s">
        <v>19</v>
      </c>
      <c r="C42" s="43"/>
      <c r="D42" s="9">
        <f>SUM(D6:D41)</f>
        <v>12101.962379999997</v>
      </c>
      <c r="E42" s="6"/>
      <c r="F42" s="6"/>
      <c r="G42" s="9">
        <f>SUM(G6:G41)</f>
        <v>6249.3287250080002</v>
      </c>
      <c r="H42" s="9">
        <f t="shared" ref="H42:M42" si="5">SUM(H6:H41)</f>
        <v>1885.6135898399993</v>
      </c>
      <c r="I42" s="9">
        <f t="shared" si="5"/>
        <v>8134.9423148480009</v>
      </c>
      <c r="J42" s="9">
        <f t="shared" si="5"/>
        <v>236.01410999999996</v>
      </c>
      <c r="K42" s="9">
        <f t="shared" si="5"/>
        <v>941.70525000000009</v>
      </c>
      <c r="L42" s="9">
        <f t="shared" si="5"/>
        <v>7057.5592800000022</v>
      </c>
      <c r="M42" s="95">
        <f t="shared" si="5"/>
        <v>7999.2720099999997</v>
      </c>
      <c r="N42" s="10"/>
      <c r="O42" s="46">
        <f>SUM(O6:O33)</f>
        <v>353.59999999999997</v>
      </c>
      <c r="P42" s="46">
        <f>SUM(P15:P33)</f>
        <v>5.19</v>
      </c>
      <c r="Q42" s="46">
        <f t="shared" si="3"/>
        <v>358.78999999999996</v>
      </c>
      <c r="R42" s="46">
        <f>SUM(R6:R33)</f>
        <v>274.39299999999997</v>
      </c>
      <c r="S42" s="46"/>
      <c r="T42" s="46"/>
    </row>
    <row r="44" spans="1:20" ht="15.75" x14ac:dyDescent="0.25">
      <c r="A44" s="282" t="s">
        <v>138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</row>
  </sheetData>
  <mergeCells count="25">
    <mergeCell ref="A44:N44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K4"/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Q4:Q5"/>
    <mergeCell ref="R4:R5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13" workbookViewId="0">
      <selection activeCell="J6" sqref="J6:M41"/>
    </sheetView>
  </sheetViews>
  <sheetFormatPr defaultRowHeight="15" x14ac:dyDescent="0.25"/>
  <cols>
    <col min="1" max="1" width="3.28515625" customWidth="1"/>
    <col min="2" max="2" width="10.7109375" customWidth="1"/>
    <col min="3" max="3" width="5.7109375" customWidth="1"/>
    <col min="4" max="4" width="7.5703125" customWidth="1"/>
    <col min="5" max="5" width="5.28515625" customWidth="1"/>
    <col min="6" max="6" width="5" customWidth="1"/>
    <col min="7" max="7" width="6.28515625" customWidth="1"/>
    <col min="8" max="8" width="6.5703125" customWidth="1"/>
    <col min="9" max="9" width="6.7109375" customWidth="1"/>
    <col min="10" max="10" width="6.140625" customWidth="1"/>
    <col min="11" max="11" width="6.42578125" customWidth="1"/>
    <col min="12" max="12" width="6.85546875" customWidth="1"/>
    <col min="13" max="13" width="6.7109375" customWidth="1"/>
    <col min="14" max="14" width="7" customWidth="1"/>
    <col min="15" max="20" width="0" hidden="1" customWidth="1"/>
  </cols>
  <sheetData>
    <row r="1" spans="1:20" x14ac:dyDescent="0.25">
      <c r="A1" s="227" t="s">
        <v>140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0" x14ac:dyDescent="0.25">
      <c r="A2" s="228" t="s">
        <v>65</v>
      </c>
      <c r="B2" s="230" t="s">
        <v>1</v>
      </c>
      <c r="C2" s="233" t="s">
        <v>125</v>
      </c>
      <c r="D2" s="233" t="s">
        <v>115</v>
      </c>
      <c r="E2" s="273" t="s">
        <v>126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  <c r="O2" s="226" t="s">
        <v>6</v>
      </c>
      <c r="P2" s="226"/>
      <c r="Q2" s="226"/>
      <c r="R2" s="226" t="s">
        <v>7</v>
      </c>
      <c r="S2" s="226"/>
      <c r="T2" s="226"/>
    </row>
    <row r="3" spans="1:20" x14ac:dyDescent="0.25">
      <c r="A3" s="229"/>
      <c r="B3" s="231"/>
      <c r="C3" s="234"/>
      <c r="D3" s="234"/>
      <c r="E3" s="236"/>
      <c r="F3" s="236"/>
      <c r="G3" s="229"/>
      <c r="H3" s="229"/>
      <c r="I3" s="229"/>
      <c r="J3" s="229"/>
      <c r="K3" s="229"/>
      <c r="L3" s="229"/>
      <c r="M3" s="229"/>
      <c r="N3" s="229"/>
      <c r="O3" s="226"/>
      <c r="P3" s="226"/>
      <c r="Q3" s="226"/>
      <c r="R3" s="226"/>
      <c r="S3" s="226"/>
      <c r="T3" s="226"/>
    </row>
    <row r="4" spans="1:20" x14ac:dyDescent="0.25">
      <c r="A4" s="229"/>
      <c r="B4" s="231"/>
      <c r="C4" s="234"/>
      <c r="D4" s="234"/>
      <c r="E4" s="228" t="s">
        <v>117</v>
      </c>
      <c r="F4" s="229" t="s">
        <v>118</v>
      </c>
      <c r="G4" s="229" t="s">
        <v>10</v>
      </c>
      <c r="H4" s="229" t="s">
        <v>11</v>
      </c>
      <c r="I4" s="229" t="s">
        <v>12</v>
      </c>
      <c r="J4" s="237" t="s">
        <v>62</v>
      </c>
      <c r="K4" s="238"/>
      <c r="L4" s="122" t="s">
        <v>113</v>
      </c>
      <c r="M4" s="228" t="s">
        <v>81</v>
      </c>
      <c r="N4" s="225" t="s">
        <v>16</v>
      </c>
      <c r="O4" s="241" t="s">
        <v>17</v>
      </c>
      <c r="P4" s="241" t="s">
        <v>18</v>
      </c>
      <c r="Q4" s="241" t="s">
        <v>19</v>
      </c>
      <c r="R4" s="241" t="s">
        <v>17</v>
      </c>
      <c r="S4" s="241" t="s">
        <v>18</v>
      </c>
      <c r="T4" s="241" t="s">
        <v>19</v>
      </c>
    </row>
    <row r="5" spans="1:20" ht="33.75" x14ac:dyDescent="0.25">
      <c r="A5" s="229"/>
      <c r="B5" s="232"/>
      <c r="C5" s="235"/>
      <c r="D5" s="235"/>
      <c r="E5" s="229"/>
      <c r="F5" s="229"/>
      <c r="G5" s="229"/>
      <c r="H5" s="229"/>
      <c r="I5" s="229"/>
      <c r="J5" s="122" t="s">
        <v>111</v>
      </c>
      <c r="K5" s="122" t="s">
        <v>112</v>
      </c>
      <c r="L5" s="121" t="s">
        <v>114</v>
      </c>
      <c r="M5" s="229"/>
      <c r="N5" s="226"/>
      <c r="O5" s="242"/>
      <c r="P5" s="242"/>
      <c r="Q5" s="242"/>
      <c r="R5" s="242"/>
      <c r="S5" s="242"/>
      <c r="T5" s="242"/>
    </row>
    <row r="6" spans="1:20" ht="22.5" x14ac:dyDescent="0.25">
      <c r="A6" s="123">
        <v>1</v>
      </c>
      <c r="B6" s="5" t="s">
        <v>47</v>
      </c>
      <c r="C6" s="33">
        <v>42719</v>
      </c>
      <c r="D6" s="6">
        <v>493.77</v>
      </c>
      <c r="E6" s="6">
        <v>60.96</v>
      </c>
      <c r="F6" s="6">
        <v>41.14</v>
      </c>
      <c r="G6" s="6">
        <v>200.2</v>
      </c>
      <c r="H6" s="6">
        <v>68.03</v>
      </c>
      <c r="I6" s="6">
        <f t="shared" ref="I6:I41" si="0">G6+H6</f>
        <v>268.23</v>
      </c>
      <c r="J6" s="9">
        <v>9.08</v>
      </c>
      <c r="K6" s="9">
        <v>23.51</v>
      </c>
      <c r="L6" s="9">
        <v>244.7</v>
      </c>
      <c r="M6" s="9">
        <f t="shared" ref="M6:M13" si="1">K6+L6</f>
        <v>268.20999999999998</v>
      </c>
      <c r="N6" s="7">
        <f t="shared" ref="N6:N41" si="2">M6/I6</f>
        <v>0.99992543712485538</v>
      </c>
      <c r="O6" s="46">
        <v>12.9</v>
      </c>
      <c r="P6" s="46">
        <v>0</v>
      </c>
      <c r="Q6" s="46">
        <f t="shared" ref="Q6:Q42" si="3">P6+O6</f>
        <v>12.9</v>
      </c>
      <c r="R6" s="46">
        <f>1.15*12</f>
        <v>13.799999999999999</v>
      </c>
      <c r="S6" s="46"/>
      <c r="T6" s="46"/>
    </row>
    <row r="7" spans="1:20" ht="22.5" x14ac:dyDescent="0.25">
      <c r="A7" s="123">
        <v>2</v>
      </c>
      <c r="B7" s="5" t="s">
        <v>105</v>
      </c>
      <c r="C7" s="33">
        <v>42476</v>
      </c>
      <c r="D7" s="6">
        <v>13.83</v>
      </c>
      <c r="E7" s="6">
        <v>66.31</v>
      </c>
      <c r="F7" s="6">
        <v>51.55</v>
      </c>
      <c r="G7" s="6">
        <v>7.09</v>
      </c>
      <c r="H7" s="6">
        <v>1.62</v>
      </c>
      <c r="I7" s="6">
        <f t="shared" si="0"/>
        <v>8.7100000000000009</v>
      </c>
      <c r="J7" s="9">
        <v>0.37</v>
      </c>
      <c r="K7" s="9">
        <v>1.4731000000000001</v>
      </c>
      <c r="L7" s="9">
        <v>6.7381099999999998</v>
      </c>
      <c r="M7" s="9">
        <f t="shared" si="1"/>
        <v>8.2112099999999995</v>
      </c>
      <c r="N7" s="7">
        <f t="shared" si="2"/>
        <v>0.94273363949483335</v>
      </c>
      <c r="O7" s="46"/>
      <c r="P7" s="46"/>
      <c r="Q7" s="46"/>
      <c r="R7" s="46"/>
      <c r="S7" s="46"/>
      <c r="T7" s="46"/>
    </row>
    <row r="8" spans="1:20" x14ac:dyDescent="0.25">
      <c r="A8" s="123">
        <v>3</v>
      </c>
      <c r="B8" s="5" t="s">
        <v>45</v>
      </c>
      <c r="C8" s="33">
        <v>42719</v>
      </c>
      <c r="D8" s="6">
        <v>311.69</v>
      </c>
      <c r="E8" s="6">
        <v>84.17</v>
      </c>
      <c r="F8" s="6">
        <v>60.35</v>
      </c>
      <c r="G8" s="6">
        <v>225.41</v>
      </c>
      <c r="H8" s="6">
        <v>26.49</v>
      </c>
      <c r="I8" s="9">
        <f t="shared" si="0"/>
        <v>251.9</v>
      </c>
      <c r="J8" s="9">
        <v>7.0022799999999998</v>
      </c>
      <c r="K8" s="9">
        <v>29.686540000000001</v>
      </c>
      <c r="L8" s="9">
        <v>221.9427</v>
      </c>
      <c r="M8" s="9">
        <f t="shared" si="1"/>
        <v>251.62924000000001</v>
      </c>
      <c r="N8" s="7">
        <f t="shared" si="2"/>
        <v>0.99892512901945218</v>
      </c>
      <c r="O8" s="46">
        <v>4.55</v>
      </c>
      <c r="P8" s="46">
        <v>1.17</v>
      </c>
      <c r="Q8" s="46">
        <f t="shared" si="3"/>
        <v>5.72</v>
      </c>
      <c r="R8" s="46">
        <f>0.37*12</f>
        <v>4.4399999999999995</v>
      </c>
      <c r="S8" s="46"/>
      <c r="T8" s="46"/>
    </row>
    <row r="9" spans="1:20" x14ac:dyDescent="0.25">
      <c r="A9" s="123">
        <v>4</v>
      </c>
      <c r="B9" s="5" t="s">
        <v>25</v>
      </c>
      <c r="C9" s="33">
        <v>42443</v>
      </c>
      <c r="D9" s="6">
        <v>1038.05</v>
      </c>
      <c r="E9" s="6">
        <v>85.12</v>
      </c>
      <c r="F9" s="6">
        <v>74.53</v>
      </c>
      <c r="G9" s="6">
        <v>783.74</v>
      </c>
      <c r="H9" s="6">
        <v>87.42</v>
      </c>
      <c r="I9" s="6">
        <f t="shared" si="0"/>
        <v>871.16</v>
      </c>
      <c r="J9" s="6">
        <v>25.01</v>
      </c>
      <c r="K9" s="6">
        <v>116.55</v>
      </c>
      <c r="L9" s="6">
        <f>644.08+73.78+22.71</f>
        <v>740.57</v>
      </c>
      <c r="M9" s="6">
        <f t="shared" si="1"/>
        <v>857.12</v>
      </c>
      <c r="N9" s="7">
        <f t="shared" si="2"/>
        <v>0.98388355755544332</v>
      </c>
      <c r="O9" s="46">
        <v>7.95</v>
      </c>
      <c r="P9" s="46">
        <v>0</v>
      </c>
      <c r="Q9" s="46">
        <f t="shared" si="3"/>
        <v>7.95</v>
      </c>
      <c r="R9" s="46">
        <f>0.66*12</f>
        <v>7.92</v>
      </c>
      <c r="S9" s="46"/>
      <c r="T9" s="46"/>
    </row>
    <row r="10" spans="1:20" x14ac:dyDescent="0.25">
      <c r="A10" s="123">
        <v>5</v>
      </c>
      <c r="B10" s="62" t="s">
        <v>26</v>
      </c>
      <c r="C10" s="33">
        <v>42383</v>
      </c>
      <c r="D10" s="6">
        <v>255.4</v>
      </c>
      <c r="E10" s="6">
        <v>84.25</v>
      </c>
      <c r="F10" s="6">
        <v>59.98</v>
      </c>
      <c r="G10" s="6">
        <v>165.16</v>
      </c>
      <c r="H10" s="6">
        <v>35.61</v>
      </c>
      <c r="I10" s="6">
        <f t="shared" si="0"/>
        <v>200.76999999999998</v>
      </c>
      <c r="J10" s="6">
        <v>7.19</v>
      </c>
      <c r="K10" s="6">
        <v>20.420000000000002</v>
      </c>
      <c r="L10" s="6">
        <v>180.35</v>
      </c>
      <c r="M10" s="6">
        <f t="shared" si="1"/>
        <v>200.76999999999998</v>
      </c>
      <c r="N10" s="7">
        <f t="shared" si="2"/>
        <v>1</v>
      </c>
      <c r="O10" s="46">
        <v>25.55</v>
      </c>
      <c r="P10" s="46">
        <v>0</v>
      </c>
      <c r="Q10" s="46">
        <f t="shared" si="3"/>
        <v>25.55</v>
      </c>
      <c r="R10" s="46">
        <f>2.17*12</f>
        <v>26.04</v>
      </c>
      <c r="S10" s="46"/>
      <c r="T10" s="46"/>
    </row>
    <row r="11" spans="1:20" x14ac:dyDescent="0.25">
      <c r="A11" s="123">
        <v>6</v>
      </c>
      <c r="B11" s="5" t="s">
        <v>27</v>
      </c>
      <c r="C11" s="33">
        <v>42656</v>
      </c>
      <c r="D11" s="6">
        <v>167.53</v>
      </c>
      <c r="E11" s="6">
        <v>37.69</v>
      </c>
      <c r="F11" s="6">
        <v>43.59</v>
      </c>
      <c r="G11" s="6">
        <v>1.58</v>
      </c>
      <c r="H11" s="6">
        <v>71.2</v>
      </c>
      <c r="I11" s="6">
        <f t="shared" si="0"/>
        <v>72.78</v>
      </c>
      <c r="J11" s="9">
        <v>0.75946999999999998</v>
      </c>
      <c r="K11" s="9">
        <v>2.9040300000000001</v>
      </c>
      <c r="L11" s="9">
        <v>69.829210000000003</v>
      </c>
      <c r="M11" s="9">
        <f t="shared" si="1"/>
        <v>72.733240000000009</v>
      </c>
      <c r="N11" s="7">
        <f t="shared" si="2"/>
        <v>0.99935751580104437</v>
      </c>
      <c r="O11" s="46">
        <v>45.01</v>
      </c>
      <c r="P11" s="46">
        <v>0</v>
      </c>
      <c r="Q11" s="46">
        <f t="shared" si="3"/>
        <v>45.01</v>
      </c>
      <c r="R11" s="46">
        <f>3.83*12</f>
        <v>45.96</v>
      </c>
      <c r="S11" s="46"/>
      <c r="T11" s="46"/>
    </row>
    <row r="12" spans="1:20" x14ac:dyDescent="0.25">
      <c r="A12" s="123">
        <v>7</v>
      </c>
      <c r="B12" s="5" t="s">
        <v>46</v>
      </c>
      <c r="C12" s="33">
        <v>42719</v>
      </c>
      <c r="D12" s="6">
        <v>14.58</v>
      </c>
      <c r="E12" s="6">
        <v>42.24</v>
      </c>
      <c r="F12" s="6">
        <v>33.020000000000003</v>
      </c>
      <c r="G12" s="6">
        <v>2.33</v>
      </c>
      <c r="H12" s="6">
        <v>2.99</v>
      </c>
      <c r="I12" s="6">
        <f t="shared" si="0"/>
        <v>5.32</v>
      </c>
      <c r="J12" s="9">
        <v>0.12720000000000001</v>
      </c>
      <c r="K12" s="9">
        <v>0.49708000000000002</v>
      </c>
      <c r="L12" s="9">
        <v>4.8228600000000004</v>
      </c>
      <c r="M12" s="9">
        <f t="shared" si="1"/>
        <v>5.3199400000000008</v>
      </c>
      <c r="N12" s="7">
        <f t="shared" si="2"/>
        <v>0.99998872180451137</v>
      </c>
      <c r="O12" s="46">
        <v>8.6999999999999993</v>
      </c>
      <c r="P12" s="46">
        <v>0</v>
      </c>
      <c r="Q12" s="46">
        <f t="shared" si="3"/>
        <v>8.6999999999999993</v>
      </c>
      <c r="R12" s="46">
        <f>0.72*12</f>
        <v>8.64</v>
      </c>
      <c r="S12" s="46"/>
      <c r="T12" s="46"/>
    </row>
    <row r="13" spans="1:20" x14ac:dyDescent="0.25">
      <c r="A13" s="125">
        <v>8</v>
      </c>
      <c r="B13" s="126" t="s">
        <v>99</v>
      </c>
      <c r="C13" s="127">
        <v>42476</v>
      </c>
      <c r="D13" s="128">
        <v>603.84</v>
      </c>
      <c r="E13" s="128">
        <v>74.64</v>
      </c>
      <c r="F13" s="128">
        <v>48.25</v>
      </c>
      <c r="G13" s="128">
        <v>258.77999999999997</v>
      </c>
      <c r="H13" s="128">
        <v>124.06</v>
      </c>
      <c r="I13" s="128">
        <f t="shared" si="0"/>
        <v>382.84</v>
      </c>
      <c r="J13" s="129">
        <v>8.1157000000000004</v>
      </c>
      <c r="K13" s="129">
        <v>42.769739999999999</v>
      </c>
      <c r="L13" s="129">
        <v>339.76612999999998</v>
      </c>
      <c r="M13" s="129">
        <f t="shared" si="1"/>
        <v>382.53586999999999</v>
      </c>
      <c r="N13" s="130">
        <f t="shared" si="2"/>
        <v>0.99920559502664297</v>
      </c>
      <c r="O13" s="46"/>
      <c r="P13" s="46"/>
      <c r="Q13" s="46"/>
      <c r="R13" s="46"/>
      <c r="S13" s="46"/>
      <c r="T13" s="46"/>
    </row>
    <row r="14" spans="1:20" x14ac:dyDescent="0.25">
      <c r="A14" s="123">
        <v>9</v>
      </c>
      <c r="B14" s="5" t="s">
        <v>28</v>
      </c>
      <c r="C14" s="33">
        <v>42626</v>
      </c>
      <c r="D14" s="6">
        <v>253.53</v>
      </c>
      <c r="E14" s="6">
        <v>54.61</v>
      </c>
      <c r="F14" s="6">
        <v>41.05</v>
      </c>
      <c r="G14" s="6">
        <v>90.28</v>
      </c>
      <c r="H14" s="6">
        <v>36.21</v>
      </c>
      <c r="I14" s="6">
        <f t="shared" si="0"/>
        <v>126.49000000000001</v>
      </c>
      <c r="J14" s="6">
        <v>2.68</v>
      </c>
      <c r="K14" s="6">
        <v>11.35</v>
      </c>
      <c r="L14" s="6">
        <v>115.14</v>
      </c>
      <c r="M14" s="6">
        <v>126.49</v>
      </c>
      <c r="N14" s="7">
        <f t="shared" si="2"/>
        <v>0.99999999999999989</v>
      </c>
      <c r="O14" s="46">
        <v>27.91</v>
      </c>
      <c r="P14" s="46">
        <v>0</v>
      </c>
      <c r="Q14" s="46">
        <f t="shared" si="3"/>
        <v>27.91</v>
      </c>
      <c r="R14" s="46">
        <f>2.32*12</f>
        <v>27.839999999999996</v>
      </c>
      <c r="S14" s="46"/>
      <c r="T14" s="46"/>
    </row>
    <row r="15" spans="1:20" ht="18.75" customHeight="1" x14ac:dyDescent="0.25">
      <c r="A15" s="123">
        <v>10</v>
      </c>
      <c r="B15" s="58" t="s">
        <v>29</v>
      </c>
      <c r="C15" s="75">
        <v>42656</v>
      </c>
      <c r="D15" s="6">
        <v>68.569999999999993</v>
      </c>
      <c r="E15" s="6">
        <v>56.23</v>
      </c>
      <c r="F15" s="6">
        <v>30.99</v>
      </c>
      <c r="G15" s="6">
        <v>34.68</v>
      </c>
      <c r="H15" s="6">
        <v>2.14</v>
      </c>
      <c r="I15" s="6">
        <f t="shared" si="0"/>
        <v>36.82</v>
      </c>
      <c r="J15" s="9">
        <v>1.8193600000000001</v>
      </c>
      <c r="K15" s="9">
        <v>7.6651400000000001</v>
      </c>
      <c r="L15" s="9">
        <v>20.979420000000001</v>
      </c>
      <c r="M15" s="9">
        <f t="shared" ref="M15:M34" si="4">K15+L15</f>
        <v>28.644560000000002</v>
      </c>
      <c r="N15" s="7">
        <f t="shared" si="2"/>
        <v>0.77796197718631188</v>
      </c>
      <c r="O15" s="46">
        <v>1.63</v>
      </c>
      <c r="P15" s="46">
        <v>1.07</v>
      </c>
      <c r="Q15" s="46">
        <f t="shared" si="3"/>
        <v>2.7</v>
      </c>
      <c r="R15" s="46">
        <f>0.12*12</f>
        <v>1.44</v>
      </c>
      <c r="S15" s="46">
        <f>0.1*12</f>
        <v>1.2000000000000002</v>
      </c>
      <c r="T15" s="46"/>
    </row>
    <row r="16" spans="1:20" x14ac:dyDescent="0.25">
      <c r="A16" s="123">
        <v>11</v>
      </c>
      <c r="B16" s="5" t="s">
        <v>127</v>
      </c>
      <c r="C16" s="33">
        <v>42416</v>
      </c>
      <c r="D16" s="6">
        <v>125.49</v>
      </c>
      <c r="E16" s="6">
        <v>63.55</v>
      </c>
      <c r="F16" s="6">
        <v>47.1</v>
      </c>
      <c r="G16" s="6">
        <v>58.05</v>
      </c>
      <c r="H16" s="6">
        <v>16.079999999999998</v>
      </c>
      <c r="I16" s="6">
        <f t="shared" si="0"/>
        <v>74.13</v>
      </c>
      <c r="J16" s="9">
        <v>2.35745</v>
      </c>
      <c r="K16" s="9">
        <v>11.038270000000001</v>
      </c>
      <c r="L16" s="9">
        <v>63.09395</v>
      </c>
      <c r="M16" s="35">
        <f t="shared" si="4"/>
        <v>74.132220000000004</v>
      </c>
      <c r="N16" s="7">
        <f t="shared" si="2"/>
        <v>1.000029947389721</v>
      </c>
      <c r="O16" s="46"/>
      <c r="P16" s="46"/>
      <c r="Q16" s="46"/>
      <c r="R16" s="46"/>
      <c r="S16" s="46"/>
      <c r="T16" s="46"/>
    </row>
    <row r="17" spans="1:20" x14ac:dyDescent="0.25">
      <c r="A17" s="123">
        <v>12</v>
      </c>
      <c r="B17" s="5" t="s">
        <v>39</v>
      </c>
      <c r="C17" s="33">
        <v>42658</v>
      </c>
      <c r="D17" s="11">
        <v>329.66237999999998</v>
      </c>
      <c r="E17" s="11">
        <v>86.48</v>
      </c>
      <c r="F17" s="11">
        <v>60.199999999999996</v>
      </c>
      <c r="G17" s="9">
        <v>216.51950900800003</v>
      </c>
      <c r="H17" s="9">
        <v>47.734337839999988</v>
      </c>
      <c r="I17" s="9">
        <f t="shared" si="0"/>
        <v>264.25384684800002</v>
      </c>
      <c r="J17" s="9">
        <v>9.1706099999999999</v>
      </c>
      <c r="K17" s="9">
        <v>37.975560000000002</v>
      </c>
      <c r="L17" s="9">
        <v>225.72467</v>
      </c>
      <c r="M17" s="9">
        <f t="shared" si="4"/>
        <v>263.70023000000003</v>
      </c>
      <c r="N17" s="7">
        <f t="shared" si="2"/>
        <v>0.99790498093176883</v>
      </c>
      <c r="O17" s="48">
        <v>38.49</v>
      </c>
      <c r="P17" s="48">
        <v>0</v>
      </c>
      <c r="Q17" s="48">
        <f t="shared" si="3"/>
        <v>38.49</v>
      </c>
      <c r="R17" s="48">
        <v>30.109000000000002</v>
      </c>
      <c r="S17" s="46">
        <v>0</v>
      </c>
      <c r="T17" s="46">
        <f>R17+S17</f>
        <v>30.109000000000002</v>
      </c>
    </row>
    <row r="18" spans="1:20" x14ac:dyDescent="0.25">
      <c r="A18" s="123">
        <v>13</v>
      </c>
      <c r="B18" s="5" t="s">
        <v>30</v>
      </c>
      <c r="C18" s="33">
        <v>42383</v>
      </c>
      <c r="D18" s="6">
        <v>611.30999999999995</v>
      </c>
      <c r="E18" s="6">
        <v>76.040000000000006</v>
      </c>
      <c r="F18" s="6">
        <v>49.36</v>
      </c>
      <c r="G18" s="6">
        <v>285.55</v>
      </c>
      <c r="H18" s="6">
        <v>116.38</v>
      </c>
      <c r="I18" s="6">
        <f t="shared" si="0"/>
        <v>401.93</v>
      </c>
      <c r="J18" s="6">
        <v>10.97</v>
      </c>
      <c r="K18" s="6">
        <v>43.91</v>
      </c>
      <c r="L18" s="6">
        <v>358.02</v>
      </c>
      <c r="M18" s="6">
        <f t="shared" si="4"/>
        <v>401.92999999999995</v>
      </c>
      <c r="N18" s="7">
        <f t="shared" si="2"/>
        <v>0.99999999999999989</v>
      </c>
      <c r="O18" s="46">
        <v>0.01</v>
      </c>
      <c r="P18" s="46">
        <v>0.03</v>
      </c>
      <c r="Q18" s="46">
        <f t="shared" si="3"/>
        <v>0.04</v>
      </c>
      <c r="R18" s="46">
        <f>0*12</f>
        <v>0</v>
      </c>
      <c r="S18" s="46"/>
      <c r="T18" s="46"/>
    </row>
    <row r="19" spans="1:20" x14ac:dyDescent="0.25">
      <c r="A19" s="123">
        <v>14</v>
      </c>
      <c r="B19" s="5" t="s">
        <v>129</v>
      </c>
      <c r="C19" s="33">
        <v>42690</v>
      </c>
      <c r="D19" s="6">
        <v>333.88</v>
      </c>
      <c r="E19" s="6">
        <v>52.629999999999995</v>
      </c>
      <c r="F19" s="6">
        <v>39.5</v>
      </c>
      <c r="G19" s="6">
        <v>91.87</v>
      </c>
      <c r="H19" s="6">
        <v>62.93</v>
      </c>
      <c r="I19" s="6">
        <f t="shared" si="0"/>
        <v>154.80000000000001</v>
      </c>
      <c r="J19" s="6">
        <v>5.9579899999999997</v>
      </c>
      <c r="K19" s="6">
        <v>25.586279999999999</v>
      </c>
      <c r="L19" s="6">
        <v>129.21384</v>
      </c>
      <c r="M19" s="9">
        <f t="shared" si="4"/>
        <v>154.80011999999999</v>
      </c>
      <c r="N19" s="7">
        <f t="shared" si="2"/>
        <v>1.0000007751937983</v>
      </c>
      <c r="O19" s="46"/>
      <c r="P19" s="46"/>
      <c r="Q19" s="46"/>
      <c r="R19" s="46"/>
      <c r="S19" s="46"/>
      <c r="T19" s="46"/>
    </row>
    <row r="20" spans="1:20" ht="17.25" customHeight="1" x14ac:dyDescent="0.25">
      <c r="A20" s="123">
        <v>15</v>
      </c>
      <c r="B20" s="58" t="s">
        <v>31</v>
      </c>
      <c r="C20" s="33">
        <v>42443</v>
      </c>
      <c r="D20" s="6">
        <v>725.98</v>
      </c>
      <c r="E20" s="6">
        <v>80.099999999999994</v>
      </c>
      <c r="F20" s="6">
        <v>62.61</v>
      </c>
      <c r="G20" s="6">
        <v>420.83</v>
      </c>
      <c r="H20" s="6">
        <v>125.59</v>
      </c>
      <c r="I20" s="6">
        <f t="shared" si="0"/>
        <v>546.41999999999996</v>
      </c>
      <c r="J20" s="9">
        <v>14.319459999999999</v>
      </c>
      <c r="K20" s="9">
        <v>51.170310000000001</v>
      </c>
      <c r="L20" s="9">
        <v>478.43592999999998</v>
      </c>
      <c r="M20" s="9">
        <f t="shared" si="4"/>
        <v>529.60623999999996</v>
      </c>
      <c r="N20" s="7">
        <f t="shared" si="2"/>
        <v>0.96922923758281176</v>
      </c>
      <c r="O20" s="46">
        <v>16.95</v>
      </c>
      <c r="P20" s="46">
        <v>0</v>
      </c>
      <c r="Q20" s="46">
        <f t="shared" si="3"/>
        <v>16.95</v>
      </c>
      <c r="R20" s="46">
        <f>1.3*12</f>
        <v>15.600000000000001</v>
      </c>
      <c r="S20" s="46"/>
      <c r="T20" s="46"/>
    </row>
    <row r="21" spans="1:20" x14ac:dyDescent="0.25">
      <c r="A21" s="123">
        <v>16</v>
      </c>
      <c r="B21" s="80" t="s">
        <v>32</v>
      </c>
      <c r="C21" s="33">
        <v>42414</v>
      </c>
      <c r="D21" s="6">
        <v>1123.73</v>
      </c>
      <c r="E21" s="6">
        <v>76.319999999999993</v>
      </c>
      <c r="F21" s="6">
        <v>45.34</v>
      </c>
      <c r="G21" s="6">
        <v>469.72</v>
      </c>
      <c r="H21" s="6">
        <v>230.45</v>
      </c>
      <c r="I21" s="6">
        <f t="shared" si="0"/>
        <v>700.17000000000007</v>
      </c>
      <c r="J21" s="6">
        <v>25.05</v>
      </c>
      <c r="K21" s="6">
        <v>108.01</v>
      </c>
      <c r="L21" s="6">
        <v>592.16</v>
      </c>
      <c r="M21" s="6">
        <f t="shared" si="4"/>
        <v>700.17</v>
      </c>
      <c r="N21" s="7">
        <f t="shared" si="2"/>
        <v>0.99999999999999989</v>
      </c>
      <c r="O21" s="46">
        <v>12.28</v>
      </c>
      <c r="P21" s="46">
        <v>1.0900000000000001</v>
      </c>
      <c r="Q21" s="46">
        <f t="shared" si="3"/>
        <v>13.37</v>
      </c>
      <c r="R21" s="46">
        <f>1.08*12</f>
        <v>12.96</v>
      </c>
      <c r="S21" s="46"/>
      <c r="T21" s="46"/>
    </row>
    <row r="22" spans="1:20" x14ac:dyDescent="0.25">
      <c r="A22" s="123">
        <v>17</v>
      </c>
      <c r="B22" s="5" t="s">
        <v>109</v>
      </c>
      <c r="C22" s="33">
        <v>42476</v>
      </c>
      <c r="D22" s="6">
        <v>27.22</v>
      </c>
      <c r="E22" s="6">
        <v>88.56</v>
      </c>
      <c r="F22" s="6">
        <v>85.75</v>
      </c>
      <c r="G22" s="6">
        <v>17.91</v>
      </c>
      <c r="H22" s="6">
        <v>7.15</v>
      </c>
      <c r="I22" s="6">
        <f t="shared" si="0"/>
        <v>25.060000000000002</v>
      </c>
      <c r="J22" s="9">
        <v>0.62868999999999997</v>
      </c>
      <c r="K22" s="9">
        <v>1.99701</v>
      </c>
      <c r="L22" s="9">
        <v>19.19229</v>
      </c>
      <c r="M22" s="9">
        <f t="shared" si="4"/>
        <v>21.189299999999999</v>
      </c>
      <c r="N22" s="7">
        <f t="shared" si="2"/>
        <v>0.84554269752593769</v>
      </c>
      <c r="O22" s="46"/>
      <c r="P22" s="46"/>
      <c r="Q22" s="46"/>
      <c r="R22" s="46"/>
      <c r="S22" s="46"/>
      <c r="T22" s="46"/>
    </row>
    <row r="23" spans="1:20" x14ac:dyDescent="0.25">
      <c r="A23" s="123">
        <v>18</v>
      </c>
      <c r="B23" s="5" t="s">
        <v>51</v>
      </c>
      <c r="C23" s="33">
        <v>42416</v>
      </c>
      <c r="D23" s="6">
        <v>29.64</v>
      </c>
      <c r="E23" s="6">
        <v>77.790000000000006</v>
      </c>
      <c r="F23" s="6">
        <v>50.87</v>
      </c>
      <c r="G23" s="6">
        <v>18.43</v>
      </c>
      <c r="H23" s="6">
        <v>3.03</v>
      </c>
      <c r="I23" s="6">
        <f t="shared" si="0"/>
        <v>21.46</v>
      </c>
      <c r="J23" s="9">
        <v>0.14943999999999999</v>
      </c>
      <c r="K23" s="9">
        <v>0.84526000000000001</v>
      </c>
      <c r="L23" s="9">
        <v>20.55405</v>
      </c>
      <c r="M23" s="9">
        <f t="shared" si="4"/>
        <v>21.39931</v>
      </c>
      <c r="N23" s="7">
        <f t="shared" si="2"/>
        <v>0.99717194780987883</v>
      </c>
      <c r="O23" s="46">
        <v>0.3</v>
      </c>
      <c r="P23" s="46">
        <v>0</v>
      </c>
      <c r="Q23" s="46">
        <f t="shared" si="3"/>
        <v>0.3</v>
      </c>
      <c r="R23" s="46">
        <f>0*12</f>
        <v>0</v>
      </c>
      <c r="S23" s="46"/>
      <c r="T23" s="46"/>
    </row>
    <row r="24" spans="1:20" x14ac:dyDescent="0.25">
      <c r="A24" s="123">
        <v>19</v>
      </c>
      <c r="B24" s="5" t="s">
        <v>90</v>
      </c>
      <c r="C24" s="33">
        <v>42445</v>
      </c>
      <c r="D24" s="6">
        <v>10.91</v>
      </c>
      <c r="E24" s="6">
        <v>81.88</v>
      </c>
      <c r="F24" s="6">
        <v>48.6</v>
      </c>
      <c r="G24" s="6">
        <v>4.33</v>
      </c>
      <c r="H24" s="6">
        <v>2.73</v>
      </c>
      <c r="I24" s="6">
        <f t="shared" si="0"/>
        <v>7.0600000000000005</v>
      </c>
      <c r="J24" s="9">
        <v>0.25588</v>
      </c>
      <c r="K24" s="9">
        <v>0.81740000000000002</v>
      </c>
      <c r="L24" s="9">
        <v>5.8647499999999999</v>
      </c>
      <c r="M24" s="9">
        <f t="shared" si="4"/>
        <v>6.68215</v>
      </c>
      <c r="N24" s="7">
        <f t="shared" si="2"/>
        <v>0.94648016997167128</v>
      </c>
      <c r="O24" s="46"/>
      <c r="P24" s="46"/>
      <c r="Q24" s="46"/>
      <c r="R24" s="46"/>
      <c r="S24" s="46"/>
      <c r="T24" s="46"/>
    </row>
    <row r="25" spans="1:20" x14ac:dyDescent="0.25">
      <c r="A25" s="123">
        <v>20</v>
      </c>
      <c r="B25" s="5" t="s">
        <v>121</v>
      </c>
      <c r="C25" s="33">
        <v>42537</v>
      </c>
      <c r="D25" s="6">
        <v>19.809999999999999</v>
      </c>
      <c r="E25" s="6">
        <v>79.83</v>
      </c>
      <c r="F25" s="6">
        <v>61.98</v>
      </c>
      <c r="G25" s="6">
        <v>11.23</v>
      </c>
      <c r="H25" s="6">
        <v>3.56</v>
      </c>
      <c r="I25" s="6">
        <f t="shared" si="0"/>
        <v>14.790000000000001</v>
      </c>
      <c r="J25" s="9">
        <v>0.47499999999999998</v>
      </c>
      <c r="K25" s="9">
        <v>2.10765</v>
      </c>
      <c r="L25" s="9">
        <v>11.939220000000001</v>
      </c>
      <c r="M25" s="9">
        <f t="shared" si="4"/>
        <v>14.04687</v>
      </c>
      <c r="N25" s="7">
        <f t="shared" si="2"/>
        <v>0.94975456389452328</v>
      </c>
      <c r="O25" s="46"/>
      <c r="P25" s="46"/>
      <c r="Q25" s="46"/>
      <c r="R25" s="46"/>
      <c r="S25" s="46"/>
      <c r="T25" s="46"/>
    </row>
    <row r="26" spans="1:20" x14ac:dyDescent="0.25">
      <c r="A26" s="123">
        <v>21</v>
      </c>
      <c r="B26" s="5" t="s">
        <v>44</v>
      </c>
      <c r="C26" s="33">
        <v>42689</v>
      </c>
      <c r="D26" s="6">
        <v>419.47</v>
      </c>
      <c r="E26" s="6">
        <v>82.17</v>
      </c>
      <c r="F26" s="6">
        <v>55.77</v>
      </c>
      <c r="G26" s="6">
        <v>287.19</v>
      </c>
      <c r="H26" s="6">
        <v>39.020000000000003</v>
      </c>
      <c r="I26" s="6">
        <f t="shared" si="0"/>
        <v>326.20999999999998</v>
      </c>
      <c r="J26" s="9">
        <v>10.48007</v>
      </c>
      <c r="K26" s="9">
        <v>37.579300000000003</v>
      </c>
      <c r="L26" s="9">
        <v>285.63821000000002</v>
      </c>
      <c r="M26" s="9">
        <f t="shared" si="4"/>
        <v>323.21751</v>
      </c>
      <c r="N26" s="7">
        <f t="shared" si="2"/>
        <v>0.99082649213696705</v>
      </c>
      <c r="O26" s="46">
        <v>0.41</v>
      </c>
      <c r="P26" s="46">
        <v>7.0000000000000007E-2</v>
      </c>
      <c r="Q26" s="46">
        <f t="shared" si="3"/>
        <v>0.48</v>
      </c>
      <c r="R26" s="46">
        <f>0*12</f>
        <v>0</v>
      </c>
      <c r="S26" s="46"/>
      <c r="T26" s="46"/>
    </row>
    <row r="27" spans="1:20" x14ac:dyDescent="0.25">
      <c r="A27" s="123">
        <v>22</v>
      </c>
      <c r="B27" s="5" t="s">
        <v>33</v>
      </c>
      <c r="C27" s="33">
        <v>42717</v>
      </c>
      <c r="D27" s="6">
        <v>277.04000000000002</v>
      </c>
      <c r="E27" s="6">
        <v>54.79</v>
      </c>
      <c r="F27" s="6">
        <v>44.83</v>
      </c>
      <c r="G27" s="6">
        <v>94.88</v>
      </c>
      <c r="H27" s="6">
        <v>46.57</v>
      </c>
      <c r="I27" s="6">
        <f t="shared" si="0"/>
        <v>141.44999999999999</v>
      </c>
      <c r="J27" s="6">
        <v>1.79</v>
      </c>
      <c r="K27" s="6">
        <v>7.71</v>
      </c>
      <c r="L27" s="6">
        <v>133.74</v>
      </c>
      <c r="M27" s="6">
        <f t="shared" si="4"/>
        <v>141.45000000000002</v>
      </c>
      <c r="N27" s="7">
        <f t="shared" si="2"/>
        <v>1.0000000000000002</v>
      </c>
      <c r="O27" s="48">
        <v>21.09</v>
      </c>
      <c r="P27" s="48">
        <v>0</v>
      </c>
      <c r="Q27" s="48">
        <f t="shared" si="3"/>
        <v>21.09</v>
      </c>
      <c r="R27" s="48">
        <f>1.617*12</f>
        <v>19.404</v>
      </c>
      <c r="S27" s="50"/>
      <c r="T27" s="50"/>
    </row>
    <row r="28" spans="1:20" x14ac:dyDescent="0.25">
      <c r="A28" s="123">
        <v>23</v>
      </c>
      <c r="B28" s="5" t="s">
        <v>34</v>
      </c>
      <c r="C28" s="33">
        <v>42656</v>
      </c>
      <c r="D28" s="6">
        <v>686.21</v>
      </c>
      <c r="E28" s="6">
        <v>69.09</v>
      </c>
      <c r="F28" s="6">
        <v>53</v>
      </c>
      <c r="G28" s="6">
        <v>356.09</v>
      </c>
      <c r="H28" s="6">
        <v>90.53</v>
      </c>
      <c r="I28" s="6">
        <f t="shared" si="0"/>
        <v>446.62</v>
      </c>
      <c r="J28" s="6">
        <v>9.32</v>
      </c>
      <c r="K28" s="6">
        <v>37</v>
      </c>
      <c r="L28" s="6">
        <v>409.62</v>
      </c>
      <c r="M28" s="6">
        <f t="shared" si="4"/>
        <v>446.62</v>
      </c>
      <c r="N28" s="7">
        <f t="shared" si="2"/>
        <v>1</v>
      </c>
      <c r="O28" s="46">
        <v>15.95</v>
      </c>
      <c r="P28" s="46">
        <v>0.99</v>
      </c>
      <c r="Q28" s="46">
        <f t="shared" si="3"/>
        <v>16.939999999999998</v>
      </c>
      <c r="R28" s="46">
        <f>1.3*12</f>
        <v>15.600000000000001</v>
      </c>
      <c r="S28" s="46">
        <f>0.08*12</f>
        <v>0.96</v>
      </c>
      <c r="T28" s="46"/>
    </row>
    <row r="29" spans="1:20" x14ac:dyDescent="0.25">
      <c r="A29" s="123">
        <v>24</v>
      </c>
      <c r="B29" s="5" t="s">
        <v>48</v>
      </c>
      <c r="C29" s="33">
        <v>42385</v>
      </c>
      <c r="D29" s="6">
        <v>6.08</v>
      </c>
      <c r="E29" s="6">
        <v>75.739999999999995</v>
      </c>
      <c r="F29" s="6">
        <v>40.36</v>
      </c>
      <c r="G29" s="6">
        <v>3.45</v>
      </c>
      <c r="H29" s="6">
        <v>0.61</v>
      </c>
      <c r="I29" s="6">
        <f t="shared" si="0"/>
        <v>4.0600000000000005</v>
      </c>
      <c r="J29" s="9">
        <v>0.16472999999999999</v>
      </c>
      <c r="K29" s="9">
        <v>0.53986000000000001</v>
      </c>
      <c r="L29" s="9">
        <v>3.2409300000000001</v>
      </c>
      <c r="M29" s="9">
        <f t="shared" si="4"/>
        <v>3.7807900000000001</v>
      </c>
      <c r="N29" s="7">
        <f t="shared" si="2"/>
        <v>0.93122906403940875</v>
      </c>
      <c r="O29" s="46">
        <v>0.34</v>
      </c>
      <c r="P29" s="46">
        <v>0.24</v>
      </c>
      <c r="Q29" s="46">
        <f t="shared" si="3"/>
        <v>0.58000000000000007</v>
      </c>
      <c r="R29" s="46">
        <f>0.02*12</f>
        <v>0.24</v>
      </c>
      <c r="S29" s="46"/>
      <c r="T29" s="46"/>
    </row>
    <row r="30" spans="1:20" x14ac:dyDescent="0.25">
      <c r="A30" s="123">
        <v>25</v>
      </c>
      <c r="B30" s="5" t="s">
        <v>132</v>
      </c>
      <c r="C30" s="33">
        <v>42690</v>
      </c>
      <c r="D30" s="6">
        <v>721.39</v>
      </c>
      <c r="E30" s="6">
        <v>62.55</v>
      </c>
      <c r="F30" s="6">
        <v>37.79</v>
      </c>
      <c r="G30" s="6">
        <v>232.62</v>
      </c>
      <c r="H30" s="6">
        <v>132.08000000000001</v>
      </c>
      <c r="I30" s="6">
        <f t="shared" si="0"/>
        <v>364.70000000000005</v>
      </c>
      <c r="J30" s="9">
        <v>17.165929999999999</v>
      </c>
      <c r="K30" s="9">
        <v>73.270380000000003</v>
      </c>
      <c r="L30" s="9">
        <v>284.06673999999998</v>
      </c>
      <c r="M30" s="9">
        <f t="shared" si="4"/>
        <v>357.33711999999997</v>
      </c>
      <c r="N30" s="7">
        <f t="shared" si="2"/>
        <v>0.97981113243761975</v>
      </c>
      <c r="O30" s="46"/>
      <c r="P30" s="46"/>
      <c r="Q30" s="46"/>
      <c r="R30" s="46"/>
      <c r="S30" s="46"/>
      <c r="T30" s="46"/>
    </row>
    <row r="31" spans="1:20" x14ac:dyDescent="0.25">
      <c r="A31" s="123">
        <v>26</v>
      </c>
      <c r="B31" s="5" t="s">
        <v>119</v>
      </c>
      <c r="C31" s="33">
        <v>42658</v>
      </c>
      <c r="D31" s="9">
        <v>352.89</v>
      </c>
      <c r="E31" s="9">
        <v>60.96</v>
      </c>
      <c r="F31" s="9">
        <v>41.14</v>
      </c>
      <c r="G31" s="9">
        <v>143.079216</v>
      </c>
      <c r="H31" s="9">
        <v>48.619252000000003</v>
      </c>
      <c r="I31" s="9">
        <f t="shared" si="0"/>
        <v>191.69846799999999</v>
      </c>
      <c r="J31" s="6">
        <v>5.67</v>
      </c>
      <c r="K31" s="6">
        <v>15.29</v>
      </c>
      <c r="L31" s="6">
        <v>176.33</v>
      </c>
      <c r="M31" s="6">
        <f t="shared" si="4"/>
        <v>191.62</v>
      </c>
      <c r="N31" s="7">
        <f t="shared" si="2"/>
        <v>0.99959066965522136</v>
      </c>
      <c r="O31" s="50">
        <v>17.18</v>
      </c>
      <c r="P31" s="50">
        <v>1.53</v>
      </c>
      <c r="Q31" s="50">
        <f t="shared" si="3"/>
        <v>18.71</v>
      </c>
      <c r="R31" s="50">
        <f>1.54*12</f>
        <v>18.48</v>
      </c>
      <c r="S31" s="50"/>
      <c r="T31" s="50"/>
    </row>
    <row r="32" spans="1:20" x14ac:dyDescent="0.25">
      <c r="A32" s="123">
        <v>27</v>
      </c>
      <c r="B32" s="5" t="s">
        <v>35</v>
      </c>
      <c r="C32" s="33">
        <v>42628</v>
      </c>
      <c r="D32" s="6">
        <v>36.71</v>
      </c>
      <c r="E32" s="9">
        <v>74.75</v>
      </c>
      <c r="F32" s="9">
        <v>49.54</v>
      </c>
      <c r="G32" s="6">
        <v>20.260000000000002</v>
      </c>
      <c r="H32" s="6">
        <v>4.76</v>
      </c>
      <c r="I32" s="6">
        <f t="shared" si="0"/>
        <v>25.020000000000003</v>
      </c>
      <c r="J32" s="9">
        <v>1.1083799999999999</v>
      </c>
      <c r="K32" s="9">
        <v>5.0566000000000004</v>
      </c>
      <c r="L32" s="9">
        <v>19.954519999999999</v>
      </c>
      <c r="M32" s="9">
        <f t="shared" si="4"/>
        <v>25.011119999999998</v>
      </c>
      <c r="N32" s="7">
        <f t="shared" si="2"/>
        <v>0.99964508393285356</v>
      </c>
      <c r="O32" s="50">
        <v>0.26</v>
      </c>
      <c r="P32" s="50">
        <v>0.17</v>
      </c>
      <c r="Q32" s="50">
        <f t="shared" si="3"/>
        <v>0.43000000000000005</v>
      </c>
      <c r="R32" s="50">
        <f>0.02*12</f>
        <v>0.24</v>
      </c>
      <c r="S32" s="46"/>
      <c r="T32" s="46"/>
    </row>
    <row r="33" spans="1:20" x14ac:dyDescent="0.25">
      <c r="A33" s="125">
        <v>28</v>
      </c>
      <c r="B33" s="126" t="s">
        <v>79</v>
      </c>
      <c r="C33" s="127">
        <v>42385</v>
      </c>
      <c r="D33" s="128">
        <v>1995.81</v>
      </c>
      <c r="E33" s="128">
        <v>79.56</v>
      </c>
      <c r="F33" s="128">
        <v>64.430000000000007</v>
      </c>
      <c r="G33" s="128">
        <v>1234.0899999999999</v>
      </c>
      <c r="H33" s="128">
        <v>286.52</v>
      </c>
      <c r="I33" s="128">
        <f t="shared" si="0"/>
        <v>1520.61</v>
      </c>
      <c r="J33" s="129">
        <v>40.945</v>
      </c>
      <c r="K33" s="129">
        <v>162.84978000000001</v>
      </c>
      <c r="L33" s="129">
        <v>1336.9816800000001</v>
      </c>
      <c r="M33" s="129">
        <f t="shared" si="4"/>
        <v>1499.8314600000001</v>
      </c>
      <c r="N33" s="130">
        <f t="shared" si="2"/>
        <v>0.9863353917177976</v>
      </c>
      <c r="O33" s="48">
        <v>96.14</v>
      </c>
      <c r="P33" s="48">
        <v>0</v>
      </c>
      <c r="Q33" s="48">
        <f t="shared" si="3"/>
        <v>96.14</v>
      </c>
      <c r="R33" s="48">
        <f>2.14*12</f>
        <v>25.68</v>
      </c>
      <c r="S33" s="50"/>
      <c r="T33" s="50"/>
    </row>
    <row r="34" spans="1:20" x14ac:dyDescent="0.25">
      <c r="A34" s="123">
        <v>29</v>
      </c>
      <c r="B34" s="80" t="s">
        <v>38</v>
      </c>
      <c r="C34" s="33">
        <v>42658</v>
      </c>
      <c r="D34" s="6">
        <v>101.17</v>
      </c>
      <c r="E34" s="9">
        <v>65.260000000000005</v>
      </c>
      <c r="F34" s="6">
        <v>52.05</v>
      </c>
      <c r="G34" s="6">
        <v>45.85</v>
      </c>
      <c r="H34" s="6">
        <v>16.09</v>
      </c>
      <c r="I34" s="6">
        <f t="shared" si="0"/>
        <v>61.94</v>
      </c>
      <c r="J34" s="6">
        <v>1.84</v>
      </c>
      <c r="K34" s="6">
        <v>7.92</v>
      </c>
      <c r="L34" s="6">
        <v>54.02</v>
      </c>
      <c r="M34" s="6">
        <f t="shared" si="4"/>
        <v>61.940000000000005</v>
      </c>
      <c r="N34" s="7">
        <f t="shared" si="2"/>
        <v>1.0000000000000002</v>
      </c>
      <c r="O34" s="48"/>
      <c r="P34" s="48"/>
      <c r="Q34" s="48"/>
      <c r="R34" s="48">
        <v>0.03</v>
      </c>
      <c r="S34" s="48">
        <v>0.105</v>
      </c>
      <c r="T34" s="50"/>
    </row>
    <row r="35" spans="1:20" x14ac:dyDescent="0.25">
      <c r="A35" s="123">
        <v>30</v>
      </c>
      <c r="B35" s="5" t="s">
        <v>64</v>
      </c>
      <c r="C35" s="33">
        <v>42536</v>
      </c>
      <c r="D35" s="6">
        <v>913.48</v>
      </c>
      <c r="E35" s="6">
        <v>74.47</v>
      </c>
      <c r="F35" s="6">
        <v>47.55</v>
      </c>
      <c r="G35" s="6">
        <v>463.31</v>
      </c>
      <c r="H35" s="6">
        <v>138.53</v>
      </c>
      <c r="I35" s="6">
        <f t="shared" si="0"/>
        <v>601.84</v>
      </c>
      <c r="J35" s="9">
        <v>15.859389999999999</v>
      </c>
      <c r="K35" s="9">
        <v>51.820540000000001</v>
      </c>
      <c r="L35" s="9">
        <v>550.01715999999999</v>
      </c>
      <c r="M35" s="9">
        <f>K35+L35</f>
        <v>601.83770000000004</v>
      </c>
      <c r="N35" s="7">
        <f t="shared" si="2"/>
        <v>0.99999617838628208</v>
      </c>
      <c r="O35" s="50"/>
      <c r="P35" s="50"/>
      <c r="Q35" s="50"/>
      <c r="R35" s="50">
        <v>30.64</v>
      </c>
      <c r="S35" s="50">
        <v>3.8660000000000001</v>
      </c>
      <c r="T35" s="50"/>
    </row>
    <row r="36" spans="1:20" x14ac:dyDescent="0.25">
      <c r="A36" s="123">
        <v>31</v>
      </c>
      <c r="B36" s="5" t="s">
        <v>50</v>
      </c>
      <c r="C36" s="33">
        <v>42445</v>
      </c>
      <c r="D36" s="6">
        <v>3.8</v>
      </c>
      <c r="E36" s="6">
        <v>29.94</v>
      </c>
      <c r="F36" s="6">
        <v>1.7</v>
      </c>
      <c r="G36" s="6">
        <v>0.61</v>
      </c>
      <c r="H36" s="6">
        <v>0.02</v>
      </c>
      <c r="I36" s="6">
        <f t="shared" si="0"/>
        <v>0.63</v>
      </c>
      <c r="J36" s="9">
        <v>4.1430000000000002E-2</v>
      </c>
      <c r="K36" s="9">
        <v>0.16714000000000001</v>
      </c>
      <c r="L36" s="9">
        <v>0.37537999999999999</v>
      </c>
      <c r="M36" s="9">
        <v>0.55000000000000004</v>
      </c>
      <c r="N36" s="7">
        <f t="shared" si="2"/>
        <v>0.87301587301587313</v>
      </c>
      <c r="O36" s="50"/>
      <c r="P36" s="50"/>
      <c r="Q36" s="50"/>
      <c r="R36" s="50"/>
      <c r="S36" s="50"/>
      <c r="T36" s="50"/>
    </row>
    <row r="37" spans="1:20" x14ac:dyDescent="0.25">
      <c r="A37" s="123">
        <v>32</v>
      </c>
      <c r="B37" s="5" t="s">
        <v>43</v>
      </c>
      <c r="C37" s="33">
        <v>42689</v>
      </c>
      <c r="D37" s="6">
        <v>2.4300000000000002</v>
      </c>
      <c r="E37" s="6">
        <v>26.66</v>
      </c>
      <c r="F37" s="6">
        <v>56.47</v>
      </c>
      <c r="G37" s="6">
        <v>0.16</v>
      </c>
      <c r="H37" s="6">
        <v>1.03</v>
      </c>
      <c r="I37" s="6">
        <f t="shared" si="0"/>
        <v>1.19</v>
      </c>
      <c r="J37" s="9">
        <v>1.1129999999999999E-2</v>
      </c>
      <c r="K37" s="9">
        <v>4.5159999999999999E-2</v>
      </c>
      <c r="L37" s="9">
        <v>0.82604999999999995</v>
      </c>
      <c r="M37" s="9">
        <f>K37+L37</f>
        <v>0.87120999999999993</v>
      </c>
      <c r="N37" s="7">
        <f t="shared" si="2"/>
        <v>0.73210924369747898</v>
      </c>
      <c r="O37" s="50"/>
      <c r="P37" s="50"/>
      <c r="Q37" s="50"/>
      <c r="R37" s="50"/>
      <c r="S37" s="50"/>
      <c r="T37" s="50"/>
    </row>
    <row r="38" spans="1:20" ht="18" x14ac:dyDescent="0.25">
      <c r="A38" s="123">
        <v>33</v>
      </c>
      <c r="B38" s="58" t="s">
        <v>84</v>
      </c>
      <c r="C38" s="76">
        <v>42596</v>
      </c>
      <c r="D38" s="6">
        <v>3.43</v>
      </c>
      <c r="E38" s="6">
        <v>84.19</v>
      </c>
      <c r="F38" s="6">
        <v>51.54</v>
      </c>
      <c r="G38" s="6">
        <v>1.54</v>
      </c>
      <c r="H38" s="6">
        <v>0.82</v>
      </c>
      <c r="I38" s="6">
        <f t="shared" si="0"/>
        <v>2.36</v>
      </c>
      <c r="J38" s="9">
        <v>4.1790000000000001E-2</v>
      </c>
      <c r="K38" s="9">
        <v>0.23200999999999999</v>
      </c>
      <c r="L38" s="9">
        <v>1.9635100000000001</v>
      </c>
      <c r="M38" s="9">
        <f>K38+L38</f>
        <v>2.1955200000000001</v>
      </c>
      <c r="N38" s="7">
        <f t="shared" si="2"/>
        <v>0.93030508474576279</v>
      </c>
      <c r="O38" s="50"/>
      <c r="P38" s="50"/>
      <c r="Q38" s="50"/>
      <c r="R38" s="50"/>
      <c r="S38" s="50"/>
      <c r="T38" s="50"/>
    </row>
    <row r="39" spans="1:20" x14ac:dyDescent="0.25">
      <c r="A39" s="123">
        <v>34</v>
      </c>
      <c r="B39" s="17" t="s">
        <v>37</v>
      </c>
      <c r="C39" s="33">
        <v>42445</v>
      </c>
      <c r="D39" s="6">
        <v>0.64</v>
      </c>
      <c r="E39" s="9">
        <v>35.299999999999997</v>
      </c>
      <c r="F39" s="6">
        <v>33.56</v>
      </c>
      <c r="G39" s="6">
        <v>0.05</v>
      </c>
      <c r="H39" s="6">
        <v>0.17</v>
      </c>
      <c r="I39" s="6">
        <f t="shared" si="0"/>
        <v>0.22000000000000003</v>
      </c>
      <c r="J39" s="6">
        <v>0.01</v>
      </c>
      <c r="K39" s="6">
        <v>0.04</v>
      </c>
      <c r="L39" s="6">
        <v>0.18</v>
      </c>
      <c r="M39" s="6">
        <f>K39+L39</f>
        <v>0.22</v>
      </c>
      <c r="N39" s="7">
        <f t="shared" si="2"/>
        <v>0.99999999999999989</v>
      </c>
      <c r="O39" s="50"/>
      <c r="P39" s="50"/>
      <c r="Q39" s="50"/>
      <c r="R39" s="50"/>
      <c r="S39" s="50"/>
      <c r="T39" s="50"/>
    </row>
    <row r="40" spans="1:20" x14ac:dyDescent="0.25">
      <c r="A40" s="123">
        <v>35</v>
      </c>
      <c r="B40" s="5" t="s">
        <v>41</v>
      </c>
      <c r="C40" s="33">
        <v>42414</v>
      </c>
      <c r="D40" s="6">
        <v>10.55</v>
      </c>
      <c r="E40" s="6">
        <v>38.54</v>
      </c>
      <c r="F40" s="6">
        <v>47.26</v>
      </c>
      <c r="G40" s="6">
        <v>0.11</v>
      </c>
      <c r="H40" s="6">
        <v>4.8499999999999996</v>
      </c>
      <c r="I40" s="6">
        <f t="shared" si="0"/>
        <v>4.96</v>
      </c>
      <c r="J40" s="9">
        <v>1.2199999999999999E-3</v>
      </c>
      <c r="K40" s="9">
        <v>5.5399999999999998E-3</v>
      </c>
      <c r="L40" s="9">
        <v>2.6013899999999999</v>
      </c>
      <c r="M40" s="9">
        <f>K40+L40</f>
        <v>2.6069299999999997</v>
      </c>
      <c r="N40" s="7">
        <f t="shared" si="2"/>
        <v>0.52559072580645161</v>
      </c>
      <c r="O40" s="50"/>
      <c r="P40" s="50"/>
      <c r="Q40" s="50"/>
      <c r="R40" s="50"/>
      <c r="S40" s="50"/>
      <c r="T40" s="50"/>
    </row>
    <row r="41" spans="1:20" x14ac:dyDescent="0.25">
      <c r="A41" s="123">
        <v>36</v>
      </c>
      <c r="B41" s="5" t="s">
        <v>42</v>
      </c>
      <c r="C41" s="33">
        <v>42628</v>
      </c>
      <c r="D41" s="6">
        <v>12.44</v>
      </c>
      <c r="E41" s="6">
        <v>59.68</v>
      </c>
      <c r="F41" s="6">
        <v>46.94</v>
      </c>
      <c r="G41" s="6">
        <v>2.35</v>
      </c>
      <c r="H41" s="6">
        <v>3.99</v>
      </c>
      <c r="I41" s="6">
        <f t="shared" si="0"/>
        <v>6.34</v>
      </c>
      <c r="J41" s="9">
        <v>0.25185000000000002</v>
      </c>
      <c r="K41" s="9">
        <v>0.87304999999999999</v>
      </c>
      <c r="L41" s="9">
        <v>5.15015</v>
      </c>
      <c r="M41" s="9">
        <f>K41+L41</f>
        <v>6.0232000000000001</v>
      </c>
      <c r="N41" s="7">
        <f t="shared" si="2"/>
        <v>0.95003154574132498</v>
      </c>
      <c r="O41" s="50"/>
      <c r="P41" s="50"/>
      <c r="Q41" s="50"/>
      <c r="R41" s="50"/>
      <c r="S41" s="50"/>
      <c r="T41" s="50"/>
    </row>
    <row r="42" spans="1:20" x14ac:dyDescent="0.25">
      <c r="A42" s="131"/>
      <c r="B42" s="132" t="s">
        <v>19</v>
      </c>
      <c r="C42" s="132"/>
      <c r="D42" s="129">
        <f>SUM(D6:D41)</f>
        <v>12101.962379999997</v>
      </c>
      <c r="E42" s="128"/>
      <c r="F42" s="128"/>
      <c r="G42" s="129">
        <f>SUM(G6:G41)</f>
        <v>6249.3287250080002</v>
      </c>
      <c r="H42" s="129">
        <f t="shared" ref="H42:M42" si="5">SUM(H6:H41)</f>
        <v>1885.6135898399993</v>
      </c>
      <c r="I42" s="129">
        <f t="shared" si="5"/>
        <v>8134.9423148480009</v>
      </c>
      <c r="J42" s="129">
        <f t="shared" si="5"/>
        <v>236.18944999999994</v>
      </c>
      <c r="K42" s="129">
        <f t="shared" si="5"/>
        <v>940.68273000000011</v>
      </c>
      <c r="L42" s="129">
        <f t="shared" si="5"/>
        <v>7113.7428500000005</v>
      </c>
      <c r="M42" s="133">
        <f t="shared" si="5"/>
        <v>8054.4330599999994</v>
      </c>
      <c r="N42" s="134"/>
      <c r="O42" s="46">
        <f>SUM(O6:O33)</f>
        <v>353.59999999999997</v>
      </c>
      <c r="P42" s="46">
        <f>SUM(P15:P33)</f>
        <v>5.19</v>
      </c>
      <c r="Q42" s="46">
        <f t="shared" si="3"/>
        <v>358.78999999999996</v>
      </c>
      <c r="R42" s="46">
        <f>SUM(R6:R33)</f>
        <v>274.39299999999997</v>
      </c>
      <c r="S42" s="46"/>
      <c r="T42" s="46"/>
    </row>
    <row r="44" spans="1:20" ht="15.75" x14ac:dyDescent="0.25">
      <c r="A44" s="282" t="s">
        <v>139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</row>
  </sheetData>
  <mergeCells count="25"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Q4:Q5"/>
    <mergeCell ref="R4:R5"/>
    <mergeCell ref="A44:N44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K4"/>
  </mergeCells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opLeftCell="A12" workbookViewId="0">
      <selection activeCell="J6" sqref="J6:M41"/>
    </sheetView>
  </sheetViews>
  <sheetFormatPr defaultRowHeight="15" x14ac:dyDescent="0.25"/>
  <cols>
    <col min="1" max="1" width="3.5703125" customWidth="1"/>
    <col min="2" max="2" width="12.42578125" customWidth="1"/>
    <col min="3" max="3" width="5.5703125" customWidth="1"/>
    <col min="4" max="4" width="7.7109375" customWidth="1"/>
    <col min="5" max="5" width="5.140625" customWidth="1"/>
    <col min="6" max="6" width="5" customWidth="1"/>
    <col min="7" max="9" width="6.28515625" customWidth="1"/>
    <col min="10" max="11" width="5.7109375" customWidth="1"/>
    <col min="12" max="12" width="6.28515625" customWidth="1"/>
    <col min="13" max="13" width="6.7109375" customWidth="1"/>
    <col min="14" max="14" width="7" customWidth="1"/>
    <col min="15" max="20" width="0" hidden="1" customWidth="1"/>
  </cols>
  <sheetData>
    <row r="1" spans="1:20" x14ac:dyDescent="0.25">
      <c r="A1" s="227" t="s">
        <v>153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</row>
    <row r="2" spans="1:20" x14ac:dyDescent="0.25">
      <c r="A2" s="225" t="s">
        <v>151</v>
      </c>
      <c r="B2" s="283" t="s">
        <v>142</v>
      </c>
      <c r="C2" s="286" t="s">
        <v>141</v>
      </c>
      <c r="D2" s="286" t="s">
        <v>143</v>
      </c>
      <c r="E2" s="289" t="s">
        <v>126</v>
      </c>
      <c r="F2" s="289"/>
      <c r="G2" s="225" t="s">
        <v>4</v>
      </c>
      <c r="H2" s="225"/>
      <c r="I2" s="225"/>
      <c r="J2" s="290" t="s">
        <v>152</v>
      </c>
      <c r="K2" s="291"/>
      <c r="L2" s="291"/>
      <c r="M2" s="291"/>
      <c r="N2" s="292"/>
      <c r="O2" s="226" t="s">
        <v>6</v>
      </c>
      <c r="P2" s="226"/>
      <c r="Q2" s="226"/>
      <c r="R2" s="226" t="s">
        <v>7</v>
      </c>
      <c r="S2" s="226"/>
      <c r="T2" s="226"/>
    </row>
    <row r="3" spans="1:20" x14ac:dyDescent="0.25">
      <c r="A3" s="225"/>
      <c r="B3" s="284"/>
      <c r="C3" s="287"/>
      <c r="D3" s="287"/>
      <c r="E3" s="289"/>
      <c r="F3" s="289"/>
      <c r="G3" s="225"/>
      <c r="H3" s="225"/>
      <c r="I3" s="225"/>
      <c r="J3" s="293"/>
      <c r="K3" s="294"/>
      <c r="L3" s="294"/>
      <c r="M3" s="294"/>
      <c r="N3" s="295"/>
      <c r="O3" s="226"/>
      <c r="P3" s="226"/>
      <c r="Q3" s="226"/>
      <c r="R3" s="226"/>
      <c r="S3" s="226"/>
      <c r="T3" s="226"/>
    </row>
    <row r="4" spans="1:20" x14ac:dyDescent="0.25">
      <c r="A4" s="225"/>
      <c r="B4" s="284"/>
      <c r="C4" s="287"/>
      <c r="D4" s="287"/>
      <c r="E4" s="225" t="s">
        <v>117</v>
      </c>
      <c r="F4" s="225" t="s">
        <v>144</v>
      </c>
      <c r="G4" s="225" t="s">
        <v>149</v>
      </c>
      <c r="H4" s="225" t="s">
        <v>150</v>
      </c>
      <c r="I4" s="225" t="s">
        <v>145</v>
      </c>
      <c r="J4" s="296" t="s">
        <v>62</v>
      </c>
      <c r="K4" s="297"/>
      <c r="L4" s="136" t="s">
        <v>146</v>
      </c>
      <c r="M4" s="225" t="s">
        <v>81</v>
      </c>
      <c r="N4" s="225" t="s">
        <v>16</v>
      </c>
      <c r="O4" s="241" t="s">
        <v>17</v>
      </c>
      <c r="P4" s="241" t="s">
        <v>18</v>
      </c>
      <c r="Q4" s="241" t="s">
        <v>19</v>
      </c>
      <c r="R4" s="241" t="s">
        <v>17</v>
      </c>
      <c r="S4" s="241" t="s">
        <v>18</v>
      </c>
      <c r="T4" s="241" t="s">
        <v>19</v>
      </c>
    </row>
    <row r="5" spans="1:20" ht="33.75" x14ac:dyDescent="0.25">
      <c r="A5" s="225"/>
      <c r="B5" s="285"/>
      <c r="C5" s="288"/>
      <c r="D5" s="288"/>
      <c r="E5" s="225"/>
      <c r="F5" s="225"/>
      <c r="G5" s="225"/>
      <c r="H5" s="225"/>
      <c r="I5" s="225"/>
      <c r="J5" s="136" t="s">
        <v>147</v>
      </c>
      <c r="K5" s="136" t="s">
        <v>148</v>
      </c>
      <c r="L5" s="136" t="s">
        <v>114</v>
      </c>
      <c r="M5" s="225"/>
      <c r="N5" s="226"/>
      <c r="O5" s="242"/>
      <c r="P5" s="242"/>
      <c r="Q5" s="242"/>
      <c r="R5" s="242"/>
      <c r="S5" s="242"/>
      <c r="T5" s="242"/>
    </row>
    <row r="6" spans="1:20" x14ac:dyDescent="0.25">
      <c r="A6" s="124">
        <v>1</v>
      </c>
      <c r="B6" s="5" t="s">
        <v>47</v>
      </c>
      <c r="C6" s="137">
        <v>42353</v>
      </c>
      <c r="D6" s="43">
        <v>493.77</v>
      </c>
      <c r="E6" s="43">
        <v>60.96</v>
      </c>
      <c r="F6" s="43">
        <v>41.14</v>
      </c>
      <c r="G6" s="43">
        <v>200.2</v>
      </c>
      <c r="H6" s="43">
        <v>68.03</v>
      </c>
      <c r="I6" s="43">
        <f t="shared" ref="I6:I41" si="0">G6+H6</f>
        <v>268.23</v>
      </c>
      <c r="J6" s="44">
        <v>9.08</v>
      </c>
      <c r="K6" s="44">
        <v>23.51</v>
      </c>
      <c r="L6" s="44">
        <v>244.7</v>
      </c>
      <c r="M6" s="44">
        <f t="shared" ref="M6:M13" si="1">K6+L6</f>
        <v>268.20999999999998</v>
      </c>
      <c r="N6" s="45">
        <f t="shared" ref="N6:N41" si="2">M6/I6</f>
        <v>0.99992543712485538</v>
      </c>
      <c r="O6" s="46">
        <v>12.9</v>
      </c>
      <c r="P6" s="46">
        <v>0</v>
      </c>
      <c r="Q6" s="46">
        <f t="shared" ref="Q6:Q42" si="3">P6+O6</f>
        <v>12.9</v>
      </c>
      <c r="R6" s="46">
        <f>1.15*12</f>
        <v>13.799999999999999</v>
      </c>
      <c r="S6" s="46"/>
      <c r="T6" s="46"/>
    </row>
    <row r="7" spans="1:20" ht="13.15" customHeight="1" x14ac:dyDescent="0.25">
      <c r="A7" s="124">
        <v>2</v>
      </c>
      <c r="B7" s="5" t="s">
        <v>105</v>
      </c>
      <c r="C7" s="137">
        <v>42476</v>
      </c>
      <c r="D7" s="43">
        <v>13.83</v>
      </c>
      <c r="E7" s="43">
        <v>66.31</v>
      </c>
      <c r="F7" s="43">
        <v>51.55</v>
      </c>
      <c r="G7" s="43">
        <v>7.09</v>
      </c>
      <c r="H7" s="43">
        <v>1.62</v>
      </c>
      <c r="I7" s="43">
        <f t="shared" si="0"/>
        <v>8.7100000000000009</v>
      </c>
      <c r="J7" s="44">
        <v>0.37</v>
      </c>
      <c r="K7" s="44">
        <v>1.4731000000000001</v>
      </c>
      <c r="L7" s="44">
        <v>6.7381099999999998</v>
      </c>
      <c r="M7" s="44">
        <f t="shared" si="1"/>
        <v>8.2112099999999995</v>
      </c>
      <c r="N7" s="45">
        <f t="shared" si="2"/>
        <v>0.94273363949483335</v>
      </c>
      <c r="O7" s="46"/>
      <c r="P7" s="46"/>
      <c r="Q7" s="46"/>
      <c r="R7" s="46"/>
      <c r="S7" s="46"/>
      <c r="T7" s="46"/>
    </row>
    <row r="8" spans="1:20" x14ac:dyDescent="0.25">
      <c r="A8" s="124">
        <v>3</v>
      </c>
      <c r="B8" s="5" t="s">
        <v>45</v>
      </c>
      <c r="C8" s="137">
        <v>42353</v>
      </c>
      <c r="D8" s="43">
        <v>311.69</v>
      </c>
      <c r="E8" s="43">
        <v>84.17</v>
      </c>
      <c r="F8" s="43">
        <v>60.35</v>
      </c>
      <c r="G8" s="43">
        <v>225.41</v>
      </c>
      <c r="H8" s="43">
        <v>26.49</v>
      </c>
      <c r="I8" s="44">
        <f t="shared" si="0"/>
        <v>251.9</v>
      </c>
      <c r="J8" s="44">
        <v>7.0022799999999998</v>
      </c>
      <c r="K8" s="44">
        <v>29.686540000000001</v>
      </c>
      <c r="L8" s="44">
        <v>221.9427</v>
      </c>
      <c r="M8" s="44">
        <f t="shared" si="1"/>
        <v>251.62924000000001</v>
      </c>
      <c r="N8" s="45">
        <f t="shared" si="2"/>
        <v>0.99892512901945218</v>
      </c>
      <c r="O8" s="46">
        <v>4.55</v>
      </c>
      <c r="P8" s="46">
        <v>1.17</v>
      </c>
      <c r="Q8" s="46">
        <f t="shared" si="3"/>
        <v>5.72</v>
      </c>
      <c r="R8" s="46">
        <f>0.37*12</f>
        <v>4.4399999999999995</v>
      </c>
      <c r="S8" s="46"/>
      <c r="T8" s="46"/>
    </row>
    <row r="9" spans="1:20" x14ac:dyDescent="0.25">
      <c r="A9" s="124">
        <v>4</v>
      </c>
      <c r="B9" s="5" t="s">
        <v>25</v>
      </c>
      <c r="C9" s="137">
        <v>41712</v>
      </c>
      <c r="D9" s="43">
        <v>1038.05</v>
      </c>
      <c r="E9" s="43">
        <v>85.12</v>
      </c>
      <c r="F9" s="43">
        <v>74.53</v>
      </c>
      <c r="G9" s="43">
        <v>783.74</v>
      </c>
      <c r="H9" s="43">
        <v>87.42</v>
      </c>
      <c r="I9" s="43">
        <f t="shared" si="0"/>
        <v>871.16</v>
      </c>
      <c r="J9" s="43">
        <v>25.01</v>
      </c>
      <c r="K9" s="43">
        <v>116.55</v>
      </c>
      <c r="L9" s="43">
        <f>644.08+73.78+22.71</f>
        <v>740.57</v>
      </c>
      <c r="M9" s="43">
        <f t="shared" si="1"/>
        <v>857.12</v>
      </c>
      <c r="N9" s="45">
        <f t="shared" si="2"/>
        <v>0.98388355755544332</v>
      </c>
      <c r="O9" s="46">
        <v>7.95</v>
      </c>
      <c r="P9" s="46">
        <v>0</v>
      </c>
      <c r="Q9" s="46">
        <f t="shared" si="3"/>
        <v>7.95</v>
      </c>
      <c r="R9" s="46">
        <f>0.66*12</f>
        <v>7.92</v>
      </c>
      <c r="S9" s="46"/>
      <c r="T9" s="46"/>
    </row>
    <row r="10" spans="1:20" x14ac:dyDescent="0.25">
      <c r="A10" s="124">
        <v>5</v>
      </c>
      <c r="B10" s="5" t="s">
        <v>26</v>
      </c>
      <c r="C10" s="137">
        <v>41653</v>
      </c>
      <c r="D10" s="43">
        <v>255.4</v>
      </c>
      <c r="E10" s="43">
        <v>84.25</v>
      </c>
      <c r="F10" s="43">
        <v>59.98</v>
      </c>
      <c r="G10" s="43">
        <v>165.16</v>
      </c>
      <c r="H10" s="43">
        <v>35.61</v>
      </c>
      <c r="I10" s="43">
        <f t="shared" si="0"/>
        <v>200.76999999999998</v>
      </c>
      <c r="J10" s="43">
        <v>7.19</v>
      </c>
      <c r="K10" s="43">
        <v>20.420000000000002</v>
      </c>
      <c r="L10" s="43">
        <v>180.35</v>
      </c>
      <c r="M10" s="43">
        <f t="shared" si="1"/>
        <v>200.76999999999998</v>
      </c>
      <c r="N10" s="45">
        <f t="shared" si="2"/>
        <v>1</v>
      </c>
      <c r="O10" s="46">
        <v>25.55</v>
      </c>
      <c r="P10" s="46">
        <v>0</v>
      </c>
      <c r="Q10" s="46">
        <f t="shared" si="3"/>
        <v>25.55</v>
      </c>
      <c r="R10" s="46">
        <f>2.17*12</f>
        <v>26.04</v>
      </c>
      <c r="S10" s="46"/>
      <c r="T10" s="46"/>
    </row>
    <row r="11" spans="1:20" x14ac:dyDescent="0.25">
      <c r="A11" s="124">
        <v>6</v>
      </c>
      <c r="B11" s="5" t="s">
        <v>27</v>
      </c>
      <c r="C11" s="137">
        <v>41560</v>
      </c>
      <c r="D11" s="43">
        <v>167.53</v>
      </c>
      <c r="E11" s="43">
        <v>37.69</v>
      </c>
      <c r="F11" s="43">
        <v>43.59</v>
      </c>
      <c r="G11" s="43">
        <v>1.58</v>
      </c>
      <c r="H11" s="43">
        <v>71.2</v>
      </c>
      <c r="I11" s="43">
        <f t="shared" si="0"/>
        <v>72.78</v>
      </c>
      <c r="J11" s="44">
        <v>0.75946999999999998</v>
      </c>
      <c r="K11" s="44">
        <v>2.9040300000000001</v>
      </c>
      <c r="L11" s="44">
        <v>69.829210000000003</v>
      </c>
      <c r="M11" s="44">
        <f t="shared" si="1"/>
        <v>72.733240000000009</v>
      </c>
      <c r="N11" s="45">
        <f t="shared" si="2"/>
        <v>0.99935751580104437</v>
      </c>
      <c r="O11" s="46">
        <v>45.01</v>
      </c>
      <c r="P11" s="46">
        <v>0</v>
      </c>
      <c r="Q11" s="46">
        <f t="shared" si="3"/>
        <v>45.01</v>
      </c>
      <c r="R11" s="46">
        <f>3.83*12</f>
        <v>45.96</v>
      </c>
      <c r="S11" s="46"/>
      <c r="T11" s="46"/>
    </row>
    <row r="12" spans="1:20" x14ac:dyDescent="0.25">
      <c r="A12" s="124">
        <v>7</v>
      </c>
      <c r="B12" s="5" t="s">
        <v>46</v>
      </c>
      <c r="C12" s="137">
        <v>42353</v>
      </c>
      <c r="D12" s="43">
        <v>14.58</v>
      </c>
      <c r="E12" s="43">
        <v>42.24</v>
      </c>
      <c r="F12" s="43">
        <v>33.020000000000003</v>
      </c>
      <c r="G12" s="43">
        <v>2.33</v>
      </c>
      <c r="H12" s="43">
        <v>2.99</v>
      </c>
      <c r="I12" s="43">
        <f t="shared" si="0"/>
        <v>5.32</v>
      </c>
      <c r="J12" s="44">
        <v>0.12720000000000001</v>
      </c>
      <c r="K12" s="44">
        <v>0.49708000000000002</v>
      </c>
      <c r="L12" s="44">
        <v>4.8228600000000004</v>
      </c>
      <c r="M12" s="44">
        <f t="shared" si="1"/>
        <v>5.3199400000000008</v>
      </c>
      <c r="N12" s="45">
        <f t="shared" si="2"/>
        <v>0.99998872180451137</v>
      </c>
      <c r="O12" s="46">
        <v>8.6999999999999993</v>
      </c>
      <c r="P12" s="46">
        <v>0</v>
      </c>
      <c r="Q12" s="46">
        <f t="shared" si="3"/>
        <v>8.6999999999999993</v>
      </c>
      <c r="R12" s="46">
        <f>0.72*12</f>
        <v>8.64</v>
      </c>
      <c r="S12" s="46"/>
      <c r="T12" s="46"/>
    </row>
    <row r="13" spans="1:20" x14ac:dyDescent="0.25">
      <c r="A13" s="135">
        <v>8</v>
      </c>
      <c r="B13" s="5" t="s">
        <v>99</v>
      </c>
      <c r="C13" s="137">
        <v>42476</v>
      </c>
      <c r="D13" s="43">
        <v>603.84</v>
      </c>
      <c r="E13" s="43">
        <v>74.64</v>
      </c>
      <c r="F13" s="43">
        <v>48.25</v>
      </c>
      <c r="G13" s="43">
        <v>258.77999999999997</v>
      </c>
      <c r="H13" s="43">
        <v>124.06</v>
      </c>
      <c r="I13" s="43">
        <f t="shared" si="0"/>
        <v>382.84</v>
      </c>
      <c r="J13" s="44">
        <v>8.1157000000000004</v>
      </c>
      <c r="K13" s="44">
        <v>42.769739999999999</v>
      </c>
      <c r="L13" s="44">
        <v>339.76612999999998</v>
      </c>
      <c r="M13" s="44">
        <f t="shared" si="1"/>
        <v>382.53586999999999</v>
      </c>
      <c r="N13" s="45">
        <f t="shared" si="2"/>
        <v>0.99920559502664297</v>
      </c>
      <c r="O13" s="46"/>
      <c r="P13" s="46"/>
      <c r="Q13" s="46"/>
      <c r="R13" s="46"/>
      <c r="S13" s="46"/>
      <c r="T13" s="46"/>
    </row>
    <row r="14" spans="1:20" x14ac:dyDescent="0.25">
      <c r="A14" s="124">
        <v>9</v>
      </c>
      <c r="B14" s="5" t="s">
        <v>28</v>
      </c>
      <c r="C14" s="137">
        <v>41530</v>
      </c>
      <c r="D14" s="43">
        <v>253.53</v>
      </c>
      <c r="E14" s="43">
        <v>54.61</v>
      </c>
      <c r="F14" s="43">
        <v>41.05</v>
      </c>
      <c r="G14" s="43">
        <v>90.28</v>
      </c>
      <c r="H14" s="43">
        <v>36.21</v>
      </c>
      <c r="I14" s="43">
        <f t="shared" si="0"/>
        <v>126.49000000000001</v>
      </c>
      <c r="J14" s="43">
        <v>2.68</v>
      </c>
      <c r="K14" s="43">
        <v>11.35</v>
      </c>
      <c r="L14" s="43">
        <v>115.14</v>
      </c>
      <c r="M14" s="43">
        <v>126.49</v>
      </c>
      <c r="N14" s="45">
        <f t="shared" si="2"/>
        <v>0.99999999999999989</v>
      </c>
      <c r="O14" s="46">
        <v>27.91</v>
      </c>
      <c r="P14" s="46">
        <v>0</v>
      </c>
      <c r="Q14" s="46">
        <f t="shared" si="3"/>
        <v>27.91</v>
      </c>
      <c r="R14" s="46">
        <f>2.32*12</f>
        <v>27.839999999999996</v>
      </c>
      <c r="S14" s="46"/>
      <c r="T14" s="46"/>
    </row>
    <row r="15" spans="1:20" ht="12.6" customHeight="1" x14ac:dyDescent="0.25">
      <c r="A15" s="124">
        <v>10</v>
      </c>
      <c r="B15" s="5" t="s">
        <v>29</v>
      </c>
      <c r="C15" s="137">
        <v>41560</v>
      </c>
      <c r="D15" s="43">
        <v>68.569999999999993</v>
      </c>
      <c r="E15" s="43">
        <v>56.23</v>
      </c>
      <c r="F15" s="43">
        <v>30.99</v>
      </c>
      <c r="G15" s="43">
        <v>34.68</v>
      </c>
      <c r="H15" s="43">
        <v>2.14</v>
      </c>
      <c r="I15" s="43">
        <f t="shared" si="0"/>
        <v>36.82</v>
      </c>
      <c r="J15" s="44">
        <v>1.8193600000000001</v>
      </c>
      <c r="K15" s="44">
        <v>7.6651400000000001</v>
      </c>
      <c r="L15" s="44">
        <v>20.979420000000001</v>
      </c>
      <c r="M15" s="44">
        <f t="shared" ref="M15:M34" si="4">K15+L15</f>
        <v>28.644560000000002</v>
      </c>
      <c r="N15" s="45">
        <f t="shared" si="2"/>
        <v>0.77796197718631188</v>
      </c>
      <c r="O15" s="46">
        <v>1.63</v>
      </c>
      <c r="P15" s="46">
        <v>1.07</v>
      </c>
      <c r="Q15" s="46">
        <f t="shared" si="3"/>
        <v>2.7</v>
      </c>
      <c r="R15" s="46">
        <f>0.12*12</f>
        <v>1.44</v>
      </c>
      <c r="S15" s="46">
        <f>0.1*12</f>
        <v>1.2000000000000002</v>
      </c>
      <c r="T15" s="46"/>
    </row>
    <row r="16" spans="1:20" x14ac:dyDescent="0.25">
      <c r="A16" s="124">
        <v>11</v>
      </c>
      <c r="B16" s="5" t="s">
        <v>127</v>
      </c>
      <c r="C16" s="137">
        <v>42416</v>
      </c>
      <c r="D16" s="43">
        <v>125.49</v>
      </c>
      <c r="E16" s="43">
        <v>63.55</v>
      </c>
      <c r="F16" s="43">
        <v>47.1</v>
      </c>
      <c r="G16" s="43">
        <v>58.05</v>
      </c>
      <c r="H16" s="43">
        <v>16.079999999999998</v>
      </c>
      <c r="I16" s="43">
        <f t="shared" si="0"/>
        <v>74.13</v>
      </c>
      <c r="J16" s="44">
        <v>2.35745</v>
      </c>
      <c r="K16" s="44">
        <v>11.038270000000001</v>
      </c>
      <c r="L16" s="44">
        <v>63.09395</v>
      </c>
      <c r="M16" s="44">
        <f t="shared" si="4"/>
        <v>74.132220000000004</v>
      </c>
      <c r="N16" s="45">
        <f t="shared" si="2"/>
        <v>1.000029947389721</v>
      </c>
      <c r="O16" s="46"/>
      <c r="P16" s="46"/>
      <c r="Q16" s="46"/>
      <c r="R16" s="46"/>
      <c r="S16" s="46"/>
      <c r="T16" s="46"/>
    </row>
    <row r="17" spans="1:20" x14ac:dyDescent="0.25">
      <c r="A17" s="124">
        <v>12</v>
      </c>
      <c r="B17" s="5" t="s">
        <v>39</v>
      </c>
      <c r="C17" s="137">
        <v>42292</v>
      </c>
      <c r="D17" s="47">
        <v>329.66237999999998</v>
      </c>
      <c r="E17" s="47">
        <v>86.48</v>
      </c>
      <c r="F17" s="47">
        <v>60.199999999999996</v>
      </c>
      <c r="G17" s="44">
        <v>216.51950900800003</v>
      </c>
      <c r="H17" s="44">
        <v>47.734337839999988</v>
      </c>
      <c r="I17" s="44">
        <f t="shared" si="0"/>
        <v>264.25384684800002</v>
      </c>
      <c r="J17" s="44">
        <v>9.1706099999999999</v>
      </c>
      <c r="K17" s="44">
        <v>37.975560000000002</v>
      </c>
      <c r="L17" s="44">
        <v>225.72467</v>
      </c>
      <c r="M17" s="44">
        <f t="shared" si="4"/>
        <v>263.70023000000003</v>
      </c>
      <c r="N17" s="45">
        <f t="shared" si="2"/>
        <v>0.99790498093176883</v>
      </c>
      <c r="O17" s="48">
        <v>38.49</v>
      </c>
      <c r="P17" s="48">
        <v>0</v>
      </c>
      <c r="Q17" s="48">
        <f t="shared" si="3"/>
        <v>38.49</v>
      </c>
      <c r="R17" s="48">
        <v>30.109000000000002</v>
      </c>
      <c r="S17" s="46">
        <v>0</v>
      </c>
      <c r="T17" s="46">
        <f>R17+S17</f>
        <v>30.109000000000002</v>
      </c>
    </row>
    <row r="18" spans="1:20" x14ac:dyDescent="0.25">
      <c r="A18" s="124">
        <v>13</v>
      </c>
      <c r="B18" s="5" t="s">
        <v>30</v>
      </c>
      <c r="C18" s="137">
        <v>41653</v>
      </c>
      <c r="D18" s="43">
        <v>611.30999999999995</v>
      </c>
      <c r="E18" s="43">
        <v>76.040000000000006</v>
      </c>
      <c r="F18" s="43">
        <v>49.36</v>
      </c>
      <c r="G18" s="43">
        <v>285.55</v>
      </c>
      <c r="H18" s="43">
        <v>116.38</v>
      </c>
      <c r="I18" s="43">
        <f t="shared" si="0"/>
        <v>401.93</v>
      </c>
      <c r="J18" s="43">
        <v>10.97</v>
      </c>
      <c r="K18" s="43">
        <v>43.91</v>
      </c>
      <c r="L18" s="43">
        <v>358.02</v>
      </c>
      <c r="M18" s="43">
        <f t="shared" si="4"/>
        <v>401.92999999999995</v>
      </c>
      <c r="N18" s="45">
        <f t="shared" si="2"/>
        <v>0.99999999999999989</v>
      </c>
      <c r="O18" s="46">
        <v>0.01</v>
      </c>
      <c r="P18" s="46">
        <v>0.03</v>
      </c>
      <c r="Q18" s="46">
        <f t="shared" si="3"/>
        <v>0.04</v>
      </c>
      <c r="R18" s="46">
        <f>0*12</f>
        <v>0</v>
      </c>
      <c r="S18" s="46"/>
      <c r="T18" s="46"/>
    </row>
    <row r="19" spans="1:20" x14ac:dyDescent="0.25">
      <c r="A19" s="124">
        <v>14</v>
      </c>
      <c r="B19" s="5" t="s">
        <v>129</v>
      </c>
      <c r="C19" s="137">
        <v>42690</v>
      </c>
      <c r="D19" s="43">
        <v>333.88</v>
      </c>
      <c r="E19" s="43">
        <v>52.629999999999995</v>
      </c>
      <c r="F19" s="43">
        <v>39.5</v>
      </c>
      <c r="G19" s="43">
        <v>91.87</v>
      </c>
      <c r="H19" s="43">
        <v>62.93</v>
      </c>
      <c r="I19" s="43">
        <f t="shared" si="0"/>
        <v>154.80000000000001</v>
      </c>
      <c r="J19" s="43">
        <v>5.9579899999999997</v>
      </c>
      <c r="K19" s="44">
        <v>25.586279999999999</v>
      </c>
      <c r="L19" s="44">
        <v>129.21384</v>
      </c>
      <c r="M19" s="44">
        <f t="shared" si="4"/>
        <v>154.80011999999999</v>
      </c>
      <c r="N19" s="45">
        <f t="shared" si="2"/>
        <v>1.0000007751937983</v>
      </c>
      <c r="O19" s="46"/>
      <c r="P19" s="46"/>
      <c r="Q19" s="46"/>
      <c r="R19" s="46"/>
      <c r="S19" s="46"/>
      <c r="T19" s="46"/>
    </row>
    <row r="20" spans="1:20" x14ac:dyDescent="0.25">
      <c r="A20" s="124">
        <v>15</v>
      </c>
      <c r="B20" s="5" t="s">
        <v>31</v>
      </c>
      <c r="C20" s="137">
        <v>41712</v>
      </c>
      <c r="D20" s="43">
        <v>725.98</v>
      </c>
      <c r="E20" s="43">
        <v>80.099999999999994</v>
      </c>
      <c r="F20" s="43">
        <v>62.61</v>
      </c>
      <c r="G20" s="43">
        <v>420.83</v>
      </c>
      <c r="H20" s="43">
        <v>125.59</v>
      </c>
      <c r="I20" s="43">
        <f t="shared" si="0"/>
        <v>546.41999999999996</v>
      </c>
      <c r="J20" s="44">
        <v>14.319459999999999</v>
      </c>
      <c r="K20" s="44">
        <v>51.170310000000001</v>
      </c>
      <c r="L20" s="44">
        <v>478.43592999999998</v>
      </c>
      <c r="M20" s="44">
        <f t="shared" si="4"/>
        <v>529.60623999999996</v>
      </c>
      <c r="N20" s="45">
        <f t="shared" si="2"/>
        <v>0.96922923758281176</v>
      </c>
      <c r="O20" s="46">
        <v>16.95</v>
      </c>
      <c r="P20" s="46">
        <v>0</v>
      </c>
      <c r="Q20" s="46">
        <f t="shared" si="3"/>
        <v>16.95</v>
      </c>
      <c r="R20" s="46">
        <f>1.3*12</f>
        <v>15.600000000000001</v>
      </c>
      <c r="S20" s="46"/>
      <c r="T20" s="46"/>
    </row>
    <row r="21" spans="1:20" x14ac:dyDescent="0.25">
      <c r="A21" s="124">
        <v>16</v>
      </c>
      <c r="B21" s="5" t="s">
        <v>32</v>
      </c>
      <c r="C21" s="137">
        <v>41684</v>
      </c>
      <c r="D21" s="43">
        <v>1123.73</v>
      </c>
      <c r="E21" s="43">
        <v>76.319999999999993</v>
      </c>
      <c r="F21" s="43">
        <v>45.34</v>
      </c>
      <c r="G21" s="43">
        <v>469.72</v>
      </c>
      <c r="H21" s="43">
        <v>230.45</v>
      </c>
      <c r="I21" s="43">
        <f t="shared" si="0"/>
        <v>700.17000000000007</v>
      </c>
      <c r="J21" s="43">
        <v>25.05</v>
      </c>
      <c r="K21" s="43">
        <v>108.01</v>
      </c>
      <c r="L21" s="43">
        <v>592.16</v>
      </c>
      <c r="M21" s="43">
        <f t="shared" si="4"/>
        <v>700.17</v>
      </c>
      <c r="N21" s="45">
        <f t="shared" si="2"/>
        <v>0.99999999999999989</v>
      </c>
      <c r="O21" s="46">
        <v>12.28</v>
      </c>
      <c r="P21" s="46">
        <v>1.0900000000000001</v>
      </c>
      <c r="Q21" s="46">
        <f t="shared" si="3"/>
        <v>13.37</v>
      </c>
      <c r="R21" s="46">
        <f>1.08*12</f>
        <v>12.96</v>
      </c>
      <c r="S21" s="46"/>
      <c r="T21" s="46"/>
    </row>
    <row r="22" spans="1:20" x14ac:dyDescent="0.25">
      <c r="A22" s="124">
        <v>17</v>
      </c>
      <c r="B22" s="5" t="s">
        <v>109</v>
      </c>
      <c r="C22" s="137">
        <v>42476</v>
      </c>
      <c r="D22" s="43">
        <v>27.22</v>
      </c>
      <c r="E22" s="43">
        <v>88.56</v>
      </c>
      <c r="F22" s="43">
        <v>85.75</v>
      </c>
      <c r="G22" s="43">
        <v>17.91</v>
      </c>
      <c r="H22" s="43">
        <v>7.15</v>
      </c>
      <c r="I22" s="43">
        <f t="shared" si="0"/>
        <v>25.060000000000002</v>
      </c>
      <c r="J22" s="44">
        <v>0.62868999999999997</v>
      </c>
      <c r="K22" s="44">
        <v>1.99701</v>
      </c>
      <c r="L22" s="44">
        <v>19.19229</v>
      </c>
      <c r="M22" s="44">
        <f t="shared" si="4"/>
        <v>21.189299999999999</v>
      </c>
      <c r="N22" s="45">
        <f t="shared" si="2"/>
        <v>0.84554269752593769</v>
      </c>
      <c r="O22" s="46"/>
      <c r="P22" s="46"/>
      <c r="Q22" s="46"/>
      <c r="R22" s="46"/>
      <c r="S22" s="46"/>
      <c r="T22" s="46"/>
    </row>
    <row r="23" spans="1:20" x14ac:dyDescent="0.25">
      <c r="A23" s="124">
        <v>18</v>
      </c>
      <c r="B23" s="5" t="s">
        <v>51</v>
      </c>
      <c r="C23" s="137">
        <v>42416</v>
      </c>
      <c r="D23" s="43">
        <v>29.64</v>
      </c>
      <c r="E23" s="43">
        <v>77.790000000000006</v>
      </c>
      <c r="F23" s="43">
        <v>50.87</v>
      </c>
      <c r="G23" s="43">
        <v>18.43</v>
      </c>
      <c r="H23" s="43">
        <v>3.03</v>
      </c>
      <c r="I23" s="43">
        <f t="shared" si="0"/>
        <v>21.46</v>
      </c>
      <c r="J23" s="44">
        <v>0.14943999999999999</v>
      </c>
      <c r="K23" s="44">
        <v>0.84526000000000001</v>
      </c>
      <c r="L23" s="44">
        <v>20.55405</v>
      </c>
      <c r="M23" s="44">
        <f t="shared" si="4"/>
        <v>21.39931</v>
      </c>
      <c r="N23" s="45">
        <f t="shared" si="2"/>
        <v>0.99717194780987883</v>
      </c>
      <c r="O23" s="46">
        <v>0.3</v>
      </c>
      <c r="P23" s="46">
        <v>0</v>
      </c>
      <c r="Q23" s="46">
        <f t="shared" si="3"/>
        <v>0.3</v>
      </c>
      <c r="R23" s="46">
        <f>0*12</f>
        <v>0</v>
      </c>
      <c r="S23" s="46"/>
      <c r="T23" s="46"/>
    </row>
    <row r="24" spans="1:20" x14ac:dyDescent="0.25">
      <c r="A24" s="124">
        <v>19</v>
      </c>
      <c r="B24" s="5" t="s">
        <v>90</v>
      </c>
      <c r="C24" s="137">
        <v>42443</v>
      </c>
      <c r="D24" s="43">
        <v>10.91</v>
      </c>
      <c r="E24" s="43">
        <v>81.88</v>
      </c>
      <c r="F24" s="43">
        <v>48.6</v>
      </c>
      <c r="G24" s="43">
        <v>4.33</v>
      </c>
      <c r="H24" s="43">
        <v>2.73</v>
      </c>
      <c r="I24" s="43">
        <f t="shared" si="0"/>
        <v>7.0600000000000005</v>
      </c>
      <c r="J24" s="44">
        <v>0.25588</v>
      </c>
      <c r="K24" s="44">
        <v>0.81740000000000002</v>
      </c>
      <c r="L24" s="44">
        <v>5.8647499999999999</v>
      </c>
      <c r="M24" s="44">
        <f t="shared" si="4"/>
        <v>6.68215</v>
      </c>
      <c r="N24" s="45">
        <f t="shared" si="2"/>
        <v>0.94648016997167128</v>
      </c>
      <c r="O24" s="46"/>
      <c r="P24" s="46"/>
      <c r="Q24" s="46"/>
      <c r="R24" s="46"/>
      <c r="S24" s="46"/>
      <c r="T24" s="46"/>
    </row>
    <row r="25" spans="1:20" x14ac:dyDescent="0.25">
      <c r="A25" s="124">
        <v>20</v>
      </c>
      <c r="B25" s="5" t="s">
        <v>121</v>
      </c>
      <c r="C25" s="137">
        <v>42567</v>
      </c>
      <c r="D25" s="43">
        <v>19.809999999999999</v>
      </c>
      <c r="E25" s="43">
        <v>79.83</v>
      </c>
      <c r="F25" s="43">
        <v>61.98</v>
      </c>
      <c r="G25" s="43">
        <v>11.23</v>
      </c>
      <c r="H25" s="43">
        <v>3.56</v>
      </c>
      <c r="I25" s="43">
        <f t="shared" si="0"/>
        <v>14.790000000000001</v>
      </c>
      <c r="J25" s="44">
        <v>0.47499999999999998</v>
      </c>
      <c r="K25" s="44">
        <v>2.10765</v>
      </c>
      <c r="L25" s="44">
        <v>11.939220000000001</v>
      </c>
      <c r="M25" s="44">
        <f t="shared" si="4"/>
        <v>14.04687</v>
      </c>
      <c r="N25" s="45">
        <f t="shared" si="2"/>
        <v>0.94975456389452328</v>
      </c>
      <c r="O25" s="46"/>
      <c r="P25" s="46"/>
      <c r="Q25" s="46"/>
      <c r="R25" s="46"/>
      <c r="S25" s="46"/>
      <c r="T25" s="46"/>
    </row>
    <row r="26" spans="1:20" x14ac:dyDescent="0.25">
      <c r="A26" s="124">
        <v>21</v>
      </c>
      <c r="B26" s="5" t="s">
        <v>44</v>
      </c>
      <c r="C26" s="137">
        <v>42324</v>
      </c>
      <c r="D26" s="43">
        <v>419.47</v>
      </c>
      <c r="E26" s="43">
        <v>82.17</v>
      </c>
      <c r="F26" s="43">
        <v>55.77</v>
      </c>
      <c r="G26" s="43">
        <v>287.19</v>
      </c>
      <c r="H26" s="43">
        <v>39.020000000000003</v>
      </c>
      <c r="I26" s="43">
        <f t="shared" si="0"/>
        <v>326.20999999999998</v>
      </c>
      <c r="J26" s="44">
        <v>10.48007</v>
      </c>
      <c r="K26" s="44">
        <v>37.579300000000003</v>
      </c>
      <c r="L26" s="44">
        <v>285.63821000000002</v>
      </c>
      <c r="M26" s="44">
        <f t="shared" si="4"/>
        <v>323.21751</v>
      </c>
      <c r="N26" s="45">
        <f t="shared" si="2"/>
        <v>0.99082649213696705</v>
      </c>
      <c r="O26" s="46">
        <v>0.41</v>
      </c>
      <c r="P26" s="46">
        <v>7.0000000000000007E-2</v>
      </c>
      <c r="Q26" s="46">
        <f t="shared" si="3"/>
        <v>0.48</v>
      </c>
      <c r="R26" s="46">
        <f>0*12</f>
        <v>0</v>
      </c>
      <c r="S26" s="46"/>
      <c r="T26" s="46"/>
    </row>
    <row r="27" spans="1:20" x14ac:dyDescent="0.25">
      <c r="A27" s="124">
        <v>22</v>
      </c>
      <c r="B27" s="5" t="s">
        <v>33</v>
      </c>
      <c r="C27" s="137">
        <v>41623</v>
      </c>
      <c r="D27" s="43">
        <v>277.04000000000002</v>
      </c>
      <c r="E27" s="43">
        <v>54.79</v>
      </c>
      <c r="F27" s="43">
        <v>44.83</v>
      </c>
      <c r="G27" s="43">
        <v>94.88</v>
      </c>
      <c r="H27" s="43">
        <v>46.57</v>
      </c>
      <c r="I27" s="43">
        <f t="shared" si="0"/>
        <v>141.44999999999999</v>
      </c>
      <c r="J27" s="43">
        <v>1.79</v>
      </c>
      <c r="K27" s="43">
        <v>7.71</v>
      </c>
      <c r="L27" s="43">
        <v>133.74</v>
      </c>
      <c r="M27" s="43">
        <f t="shared" si="4"/>
        <v>141.45000000000002</v>
      </c>
      <c r="N27" s="45">
        <f t="shared" si="2"/>
        <v>1.0000000000000002</v>
      </c>
      <c r="O27" s="48">
        <v>21.09</v>
      </c>
      <c r="P27" s="48">
        <v>0</v>
      </c>
      <c r="Q27" s="48">
        <f t="shared" si="3"/>
        <v>21.09</v>
      </c>
      <c r="R27" s="48">
        <f>1.617*12</f>
        <v>19.404</v>
      </c>
      <c r="S27" s="50"/>
      <c r="T27" s="50"/>
    </row>
    <row r="28" spans="1:20" x14ac:dyDescent="0.25">
      <c r="A28" s="124">
        <v>23</v>
      </c>
      <c r="B28" s="5" t="s">
        <v>34</v>
      </c>
      <c r="C28" s="137">
        <v>41560</v>
      </c>
      <c r="D28" s="43">
        <v>686.21</v>
      </c>
      <c r="E28" s="43">
        <v>69.09</v>
      </c>
      <c r="F28" s="43">
        <v>53</v>
      </c>
      <c r="G28" s="43">
        <v>356.09</v>
      </c>
      <c r="H28" s="43">
        <v>90.53</v>
      </c>
      <c r="I28" s="43">
        <f t="shared" si="0"/>
        <v>446.62</v>
      </c>
      <c r="J28" s="43">
        <v>9.32</v>
      </c>
      <c r="K28" s="43">
        <v>37</v>
      </c>
      <c r="L28" s="43">
        <v>409.62</v>
      </c>
      <c r="M28" s="43">
        <f t="shared" si="4"/>
        <v>446.62</v>
      </c>
      <c r="N28" s="45">
        <f t="shared" si="2"/>
        <v>1</v>
      </c>
      <c r="O28" s="46">
        <v>15.95</v>
      </c>
      <c r="P28" s="46">
        <v>0.99</v>
      </c>
      <c r="Q28" s="46">
        <f t="shared" si="3"/>
        <v>16.939999999999998</v>
      </c>
      <c r="R28" s="46">
        <f>1.3*12</f>
        <v>15.600000000000001</v>
      </c>
      <c r="S28" s="46">
        <f>0.08*12</f>
        <v>0.96</v>
      </c>
      <c r="T28" s="46"/>
    </row>
    <row r="29" spans="1:20" x14ac:dyDescent="0.25">
      <c r="A29" s="124">
        <v>24</v>
      </c>
      <c r="B29" s="5" t="s">
        <v>48</v>
      </c>
      <c r="C29" s="137">
        <v>42383</v>
      </c>
      <c r="D29" s="43">
        <v>6.08</v>
      </c>
      <c r="E29" s="43">
        <v>75.739999999999995</v>
      </c>
      <c r="F29" s="43">
        <v>40.36</v>
      </c>
      <c r="G29" s="43">
        <v>3.45</v>
      </c>
      <c r="H29" s="43">
        <v>0.61</v>
      </c>
      <c r="I29" s="43">
        <f t="shared" si="0"/>
        <v>4.0600000000000005</v>
      </c>
      <c r="J29" s="44">
        <v>0.16472999999999999</v>
      </c>
      <c r="K29" s="44">
        <v>0.53986000000000001</v>
      </c>
      <c r="L29" s="44">
        <v>3.2409300000000001</v>
      </c>
      <c r="M29" s="44">
        <f t="shared" si="4"/>
        <v>3.7807900000000001</v>
      </c>
      <c r="N29" s="45">
        <f t="shared" si="2"/>
        <v>0.93122906403940875</v>
      </c>
      <c r="O29" s="46">
        <v>0.34</v>
      </c>
      <c r="P29" s="46">
        <v>0.24</v>
      </c>
      <c r="Q29" s="46">
        <f t="shared" si="3"/>
        <v>0.58000000000000007</v>
      </c>
      <c r="R29" s="46">
        <f>0.02*12</f>
        <v>0.24</v>
      </c>
      <c r="S29" s="46"/>
      <c r="T29" s="46"/>
    </row>
    <row r="30" spans="1:20" x14ac:dyDescent="0.25">
      <c r="A30" s="124">
        <v>25</v>
      </c>
      <c r="B30" s="5" t="s">
        <v>132</v>
      </c>
      <c r="C30" s="137">
        <v>42690</v>
      </c>
      <c r="D30" s="43">
        <v>721.39</v>
      </c>
      <c r="E30" s="43">
        <v>62.55</v>
      </c>
      <c r="F30" s="43">
        <v>37.79</v>
      </c>
      <c r="G30" s="43">
        <v>232.62</v>
      </c>
      <c r="H30" s="43">
        <v>132.08000000000001</v>
      </c>
      <c r="I30" s="43">
        <f t="shared" si="0"/>
        <v>364.70000000000005</v>
      </c>
      <c r="J30" s="44">
        <v>17.165929999999999</v>
      </c>
      <c r="K30" s="44">
        <v>73.270380000000003</v>
      </c>
      <c r="L30" s="44">
        <v>284.06673999999998</v>
      </c>
      <c r="M30" s="44">
        <f t="shared" si="4"/>
        <v>357.33711999999997</v>
      </c>
      <c r="N30" s="45">
        <f t="shared" si="2"/>
        <v>0.97981113243761975</v>
      </c>
      <c r="O30" s="46"/>
      <c r="P30" s="46"/>
      <c r="Q30" s="46"/>
      <c r="R30" s="46"/>
      <c r="S30" s="46"/>
      <c r="T30" s="46"/>
    </row>
    <row r="31" spans="1:20" x14ac:dyDescent="0.25">
      <c r="A31" s="124">
        <v>26</v>
      </c>
      <c r="B31" s="5" t="s">
        <v>119</v>
      </c>
      <c r="C31" s="137">
        <v>42290</v>
      </c>
      <c r="D31" s="44">
        <v>352.89</v>
      </c>
      <c r="E31" s="44">
        <v>60.96</v>
      </c>
      <c r="F31" s="44">
        <v>41.14</v>
      </c>
      <c r="G31" s="44">
        <v>143.079216</v>
      </c>
      <c r="H31" s="44">
        <v>48.619252000000003</v>
      </c>
      <c r="I31" s="44">
        <f t="shared" si="0"/>
        <v>191.69846799999999</v>
      </c>
      <c r="J31" s="43">
        <v>5.67</v>
      </c>
      <c r="K31" s="43">
        <v>15.29</v>
      </c>
      <c r="L31" s="43">
        <v>176.33</v>
      </c>
      <c r="M31" s="43">
        <f t="shared" si="4"/>
        <v>191.62</v>
      </c>
      <c r="N31" s="45">
        <f t="shared" si="2"/>
        <v>0.99959066965522136</v>
      </c>
      <c r="O31" s="50">
        <v>17.18</v>
      </c>
      <c r="P31" s="50">
        <v>1.53</v>
      </c>
      <c r="Q31" s="50">
        <f t="shared" si="3"/>
        <v>18.71</v>
      </c>
      <c r="R31" s="50">
        <f>1.54*12</f>
        <v>18.48</v>
      </c>
      <c r="S31" s="50"/>
      <c r="T31" s="50"/>
    </row>
    <row r="32" spans="1:20" x14ac:dyDescent="0.25">
      <c r="A32" s="124">
        <v>27</v>
      </c>
      <c r="B32" s="5" t="s">
        <v>35</v>
      </c>
      <c r="C32" s="137">
        <v>42260</v>
      </c>
      <c r="D32" s="43">
        <v>36.71</v>
      </c>
      <c r="E32" s="44">
        <v>74.75</v>
      </c>
      <c r="F32" s="44">
        <v>49.54</v>
      </c>
      <c r="G32" s="43">
        <v>20.260000000000002</v>
      </c>
      <c r="H32" s="43">
        <v>4.76</v>
      </c>
      <c r="I32" s="43">
        <f t="shared" si="0"/>
        <v>25.020000000000003</v>
      </c>
      <c r="J32" s="44">
        <v>1.0962000000000001</v>
      </c>
      <c r="K32" s="44">
        <v>4.97933</v>
      </c>
      <c r="L32" s="44">
        <v>19.848800000000001</v>
      </c>
      <c r="M32" s="44">
        <f t="shared" si="4"/>
        <v>24.828130000000002</v>
      </c>
      <c r="N32" s="45">
        <f t="shared" si="2"/>
        <v>0.99233133493205428</v>
      </c>
      <c r="O32" s="50">
        <v>0.26</v>
      </c>
      <c r="P32" s="50">
        <v>0.17</v>
      </c>
      <c r="Q32" s="50">
        <f t="shared" si="3"/>
        <v>0.43000000000000005</v>
      </c>
      <c r="R32" s="50">
        <f>0.02*12</f>
        <v>0.24</v>
      </c>
      <c r="S32" s="46"/>
      <c r="T32" s="46"/>
    </row>
    <row r="33" spans="1:21" x14ac:dyDescent="0.25">
      <c r="A33" s="139">
        <v>28</v>
      </c>
      <c r="B33" s="5" t="s">
        <v>79</v>
      </c>
      <c r="C33" s="137">
        <v>42383</v>
      </c>
      <c r="D33" s="43">
        <v>1995.81</v>
      </c>
      <c r="E33" s="43">
        <v>79.56</v>
      </c>
      <c r="F33" s="43">
        <v>64.430000000000007</v>
      </c>
      <c r="G33" s="43">
        <v>1234.0899999999999</v>
      </c>
      <c r="H33" s="43">
        <v>286.52</v>
      </c>
      <c r="I33" s="43">
        <f t="shared" si="0"/>
        <v>1520.61</v>
      </c>
      <c r="J33" s="44">
        <v>40.945</v>
      </c>
      <c r="K33" s="44">
        <v>162.84978000000001</v>
      </c>
      <c r="L33" s="44">
        <v>1336.9816800000001</v>
      </c>
      <c r="M33" s="44">
        <f t="shared" si="4"/>
        <v>1499.8314600000001</v>
      </c>
      <c r="N33" s="45">
        <f t="shared" si="2"/>
        <v>0.9863353917177976</v>
      </c>
      <c r="O33" s="50">
        <v>96.14</v>
      </c>
      <c r="P33" s="50">
        <v>0</v>
      </c>
      <c r="Q33" s="50">
        <f t="shared" si="3"/>
        <v>96.14</v>
      </c>
      <c r="R33" s="50">
        <f>2.14*12</f>
        <v>25.68</v>
      </c>
      <c r="S33" s="50"/>
      <c r="T33" s="50"/>
      <c r="U33" s="140"/>
    </row>
    <row r="34" spans="1:21" x14ac:dyDescent="0.25">
      <c r="A34" s="124">
        <v>29</v>
      </c>
      <c r="B34" s="5" t="s">
        <v>38</v>
      </c>
      <c r="C34" s="137">
        <v>42290</v>
      </c>
      <c r="D34" s="43">
        <v>101.17</v>
      </c>
      <c r="E34" s="44">
        <v>65.260000000000005</v>
      </c>
      <c r="F34" s="43">
        <v>52.05</v>
      </c>
      <c r="G34" s="43">
        <v>45.85</v>
      </c>
      <c r="H34" s="43">
        <v>16.09</v>
      </c>
      <c r="I34" s="43">
        <f t="shared" si="0"/>
        <v>61.94</v>
      </c>
      <c r="J34" s="43">
        <v>1.84</v>
      </c>
      <c r="K34" s="43">
        <v>7.92</v>
      </c>
      <c r="L34" s="43">
        <v>54.02</v>
      </c>
      <c r="M34" s="43">
        <f t="shared" si="4"/>
        <v>61.940000000000005</v>
      </c>
      <c r="N34" s="45">
        <f t="shared" si="2"/>
        <v>1.0000000000000002</v>
      </c>
      <c r="O34" s="48"/>
      <c r="P34" s="48"/>
      <c r="Q34" s="48"/>
      <c r="R34" s="48">
        <v>0.03</v>
      </c>
      <c r="S34" s="48">
        <v>0.105</v>
      </c>
      <c r="T34" s="50"/>
    </row>
    <row r="35" spans="1:21" x14ac:dyDescent="0.25">
      <c r="A35" s="124">
        <v>30</v>
      </c>
      <c r="B35" s="5" t="s">
        <v>64</v>
      </c>
      <c r="C35" s="137">
        <v>42171</v>
      </c>
      <c r="D35" s="43">
        <v>913.48</v>
      </c>
      <c r="E35" s="43">
        <v>74.47</v>
      </c>
      <c r="F35" s="43">
        <v>47.55</v>
      </c>
      <c r="G35" s="43">
        <v>463.31</v>
      </c>
      <c r="H35" s="43">
        <v>138.53</v>
      </c>
      <c r="I35" s="43">
        <f t="shared" si="0"/>
        <v>601.84</v>
      </c>
      <c r="J35" s="44">
        <v>15.859389999999999</v>
      </c>
      <c r="K35" s="44">
        <v>51.820540000000001</v>
      </c>
      <c r="L35" s="44">
        <v>550.01715999999999</v>
      </c>
      <c r="M35" s="44">
        <f>K35+L35</f>
        <v>601.83770000000004</v>
      </c>
      <c r="N35" s="45">
        <f t="shared" si="2"/>
        <v>0.99999617838628208</v>
      </c>
      <c r="O35" s="50"/>
      <c r="P35" s="50"/>
      <c r="Q35" s="50"/>
      <c r="R35" s="50">
        <v>30.64</v>
      </c>
      <c r="S35" s="50">
        <v>3.8660000000000001</v>
      </c>
      <c r="T35" s="50"/>
    </row>
    <row r="36" spans="1:21" x14ac:dyDescent="0.25">
      <c r="A36" s="124">
        <v>31</v>
      </c>
      <c r="B36" s="5" t="s">
        <v>50</v>
      </c>
      <c r="C36" s="137">
        <v>42443</v>
      </c>
      <c r="D36" s="43">
        <v>3.8</v>
      </c>
      <c r="E36" s="43">
        <v>29.94</v>
      </c>
      <c r="F36" s="43">
        <v>1.7</v>
      </c>
      <c r="G36" s="43">
        <v>0.61</v>
      </c>
      <c r="H36" s="43">
        <v>0.02</v>
      </c>
      <c r="I36" s="43">
        <f t="shared" si="0"/>
        <v>0.63</v>
      </c>
      <c r="J36" s="44">
        <v>4.1430000000000002E-2</v>
      </c>
      <c r="K36" s="44">
        <v>0.16714000000000001</v>
      </c>
      <c r="L36" s="44">
        <v>0.37537999999999999</v>
      </c>
      <c r="M36" s="44">
        <v>0.55000000000000004</v>
      </c>
      <c r="N36" s="45">
        <f t="shared" si="2"/>
        <v>0.87301587301587313</v>
      </c>
      <c r="O36" s="50"/>
      <c r="P36" s="50"/>
      <c r="Q36" s="50"/>
      <c r="R36" s="50"/>
      <c r="S36" s="50"/>
      <c r="T36" s="50"/>
    </row>
    <row r="37" spans="1:21" x14ac:dyDescent="0.25">
      <c r="A37" s="124">
        <v>32</v>
      </c>
      <c r="B37" s="5" t="s">
        <v>43</v>
      </c>
      <c r="C37" s="137">
        <v>42324</v>
      </c>
      <c r="D37" s="43">
        <v>2.4300000000000002</v>
      </c>
      <c r="E37" s="43">
        <v>26.66</v>
      </c>
      <c r="F37" s="43">
        <v>56.47</v>
      </c>
      <c r="G37" s="43">
        <v>0.16</v>
      </c>
      <c r="H37" s="43">
        <v>1.03</v>
      </c>
      <c r="I37" s="43">
        <f t="shared" si="0"/>
        <v>1.19</v>
      </c>
      <c r="J37" s="44">
        <v>1.1129999999999999E-2</v>
      </c>
      <c r="K37" s="44">
        <v>0.05</v>
      </c>
      <c r="L37" s="44">
        <v>0.82604999999999995</v>
      </c>
      <c r="M37" s="44">
        <f>K37+L37</f>
        <v>0.87605</v>
      </c>
      <c r="N37" s="45">
        <f t="shared" si="2"/>
        <v>0.73617647058823532</v>
      </c>
      <c r="O37" s="50"/>
      <c r="P37" s="50"/>
      <c r="Q37" s="50"/>
      <c r="R37" s="50"/>
      <c r="S37" s="50"/>
      <c r="T37" s="50"/>
    </row>
    <row r="38" spans="1:21" ht="13.15" customHeight="1" x14ac:dyDescent="0.25">
      <c r="A38" s="124">
        <v>33</v>
      </c>
      <c r="B38" s="5" t="s">
        <v>84</v>
      </c>
      <c r="C38" s="137">
        <v>42443</v>
      </c>
      <c r="D38" s="43">
        <v>3.43</v>
      </c>
      <c r="E38" s="43">
        <v>84.19</v>
      </c>
      <c r="F38" s="43">
        <v>51.54</v>
      </c>
      <c r="G38" s="43">
        <v>1.54</v>
      </c>
      <c r="H38" s="43">
        <v>0.82</v>
      </c>
      <c r="I38" s="43">
        <f t="shared" si="0"/>
        <v>2.36</v>
      </c>
      <c r="J38" s="44">
        <v>4.6000000000000001E-4</v>
      </c>
      <c r="K38" s="44">
        <v>1.99E-3</v>
      </c>
      <c r="L38" s="44">
        <v>0.4078</v>
      </c>
      <c r="M38" s="44">
        <f>K38+L38</f>
        <v>0.40978999999999999</v>
      </c>
      <c r="N38" s="45">
        <f t="shared" si="2"/>
        <v>0.17363983050847459</v>
      </c>
      <c r="O38" s="50"/>
      <c r="P38" s="50"/>
      <c r="Q38" s="50"/>
      <c r="R38" s="50"/>
      <c r="S38" s="50"/>
      <c r="T38" s="50"/>
    </row>
    <row r="39" spans="1:21" x14ac:dyDescent="0.25">
      <c r="A39" s="124">
        <v>34</v>
      </c>
      <c r="B39" s="17" t="s">
        <v>37</v>
      </c>
      <c r="C39" s="137">
        <v>42230</v>
      </c>
      <c r="D39" s="43">
        <v>0.64</v>
      </c>
      <c r="E39" s="44">
        <v>35.299999999999997</v>
      </c>
      <c r="F39" s="43">
        <v>33.56</v>
      </c>
      <c r="G39" s="43">
        <v>0.05</v>
      </c>
      <c r="H39" s="43">
        <v>0.17</v>
      </c>
      <c r="I39" s="43">
        <f t="shared" si="0"/>
        <v>0.22000000000000003</v>
      </c>
      <c r="J39" s="43">
        <v>0.01</v>
      </c>
      <c r="K39" s="43">
        <v>0.04</v>
      </c>
      <c r="L39" s="43">
        <v>0.18</v>
      </c>
      <c r="M39" s="43">
        <f>K39+L39</f>
        <v>0.22</v>
      </c>
      <c r="N39" s="45">
        <f t="shared" si="2"/>
        <v>0.99999999999999989</v>
      </c>
      <c r="O39" s="50"/>
      <c r="P39" s="50"/>
      <c r="Q39" s="50"/>
      <c r="R39" s="50"/>
      <c r="S39" s="50"/>
      <c r="T39" s="50"/>
    </row>
    <row r="40" spans="1:21" x14ac:dyDescent="0.25">
      <c r="A40" s="124">
        <v>35</v>
      </c>
      <c r="B40" s="5" t="s">
        <v>41</v>
      </c>
      <c r="C40" s="137">
        <v>41684</v>
      </c>
      <c r="D40" s="43">
        <v>10.55</v>
      </c>
      <c r="E40" s="43">
        <v>38.54</v>
      </c>
      <c r="F40" s="43">
        <v>47.26</v>
      </c>
      <c r="G40" s="43">
        <v>0.11</v>
      </c>
      <c r="H40" s="43">
        <v>4.8499999999999996</v>
      </c>
      <c r="I40" s="43">
        <f t="shared" si="0"/>
        <v>4.96</v>
      </c>
      <c r="J40" s="44">
        <v>1.2700000000000001E-3</v>
      </c>
      <c r="K40" s="44">
        <v>5.79E-3</v>
      </c>
      <c r="L40" s="44">
        <v>2.6960199999999999</v>
      </c>
      <c r="M40" s="44">
        <f>K40+L40</f>
        <v>2.70181</v>
      </c>
      <c r="N40" s="45">
        <f t="shared" si="2"/>
        <v>0.54471975806451611</v>
      </c>
      <c r="O40" s="50"/>
      <c r="P40" s="50"/>
      <c r="Q40" s="50"/>
      <c r="R40" s="50"/>
      <c r="S40" s="50"/>
      <c r="T40" s="50"/>
    </row>
    <row r="41" spans="1:21" x14ac:dyDescent="0.25">
      <c r="A41" s="124">
        <v>36</v>
      </c>
      <c r="B41" s="5" t="s">
        <v>42</v>
      </c>
      <c r="C41" s="137">
        <v>42260</v>
      </c>
      <c r="D41" s="43">
        <v>12.44</v>
      </c>
      <c r="E41" s="43">
        <v>59.68</v>
      </c>
      <c r="F41" s="43">
        <v>46.94</v>
      </c>
      <c r="G41" s="43">
        <v>2.35</v>
      </c>
      <c r="H41" s="43">
        <v>3.99</v>
      </c>
      <c r="I41" s="43">
        <f t="shared" si="0"/>
        <v>6.34</v>
      </c>
      <c r="J41" s="44">
        <v>0.2505</v>
      </c>
      <c r="K41" s="44">
        <v>0.86470000000000002</v>
      </c>
      <c r="L41" s="44">
        <v>5.1276700000000002</v>
      </c>
      <c r="M41" s="44">
        <f>K41+L41</f>
        <v>5.9923700000000002</v>
      </c>
      <c r="N41" s="45">
        <f t="shared" si="2"/>
        <v>0.94516876971608843</v>
      </c>
      <c r="O41" s="50"/>
      <c r="P41" s="50"/>
      <c r="Q41" s="50"/>
      <c r="R41" s="50"/>
      <c r="S41" s="50"/>
      <c r="T41" s="50"/>
    </row>
    <row r="42" spans="1:21" x14ac:dyDescent="0.25">
      <c r="A42" s="131"/>
      <c r="B42" s="43" t="s">
        <v>19</v>
      </c>
      <c r="C42" s="43"/>
      <c r="D42" s="44">
        <f>SUM(D6:D41)</f>
        <v>12101.962379999997</v>
      </c>
      <c r="E42" s="43"/>
      <c r="F42" s="43"/>
      <c r="G42" s="44">
        <f>SUM(G6:G41)</f>
        <v>6249.3287250080002</v>
      </c>
      <c r="H42" s="44">
        <f t="shared" ref="H42:M42" si="5">SUM(H6:H41)</f>
        <v>1885.6135898399993</v>
      </c>
      <c r="I42" s="44">
        <f t="shared" si="5"/>
        <v>8134.9423148480009</v>
      </c>
      <c r="J42" s="44">
        <f t="shared" si="5"/>
        <v>236.13463999999996</v>
      </c>
      <c r="K42" s="44">
        <f t="shared" si="5"/>
        <v>940.37218000000007</v>
      </c>
      <c r="L42" s="44">
        <f t="shared" si="5"/>
        <v>7112.1535700000004</v>
      </c>
      <c r="M42" s="138">
        <f t="shared" si="5"/>
        <v>8052.5332299999982</v>
      </c>
      <c r="N42" s="48"/>
      <c r="O42" s="46">
        <f>SUM(O6:O33)</f>
        <v>353.59999999999997</v>
      </c>
      <c r="P42" s="46">
        <f>SUM(P15:P33)</f>
        <v>5.19</v>
      </c>
      <c r="Q42" s="46">
        <f t="shared" si="3"/>
        <v>358.78999999999996</v>
      </c>
      <c r="R42" s="46">
        <f>SUM(R6:R33)</f>
        <v>274.39299999999997</v>
      </c>
      <c r="S42" s="46"/>
      <c r="T42" s="46"/>
    </row>
    <row r="44" spans="1:21" ht="15.75" x14ac:dyDescent="0.25">
      <c r="A44" s="282" t="s">
        <v>139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</row>
  </sheetData>
  <mergeCells count="25">
    <mergeCell ref="A44:N44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K4"/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Q4:Q5"/>
    <mergeCell ref="R4:R5"/>
  </mergeCell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workbookViewId="0">
      <selection activeCell="J6" sqref="J6:M41"/>
    </sheetView>
  </sheetViews>
  <sheetFormatPr defaultRowHeight="15" x14ac:dyDescent="0.25"/>
  <cols>
    <col min="1" max="1" width="7.28515625" customWidth="1"/>
    <col min="4" max="4" width="10.42578125" customWidth="1"/>
    <col min="15" max="20" width="0" hidden="1" customWidth="1"/>
  </cols>
  <sheetData>
    <row r="1" spans="1:20" ht="32.25" customHeight="1" x14ac:dyDescent="0.25">
      <c r="A1" s="304" t="s">
        <v>155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</row>
    <row r="2" spans="1:20" x14ac:dyDescent="0.25">
      <c r="A2" s="298" t="s">
        <v>151</v>
      </c>
      <c r="B2" s="305" t="s">
        <v>142</v>
      </c>
      <c r="C2" s="308" t="s">
        <v>141</v>
      </c>
      <c r="D2" s="308" t="s">
        <v>143</v>
      </c>
      <c r="E2" s="311" t="s">
        <v>126</v>
      </c>
      <c r="F2" s="311"/>
      <c r="G2" s="298" t="s">
        <v>4</v>
      </c>
      <c r="H2" s="298"/>
      <c r="I2" s="298"/>
      <c r="J2" s="312" t="s">
        <v>154</v>
      </c>
      <c r="K2" s="313"/>
      <c r="L2" s="313"/>
      <c r="M2" s="313"/>
      <c r="N2" s="314"/>
      <c r="O2" s="299" t="s">
        <v>6</v>
      </c>
      <c r="P2" s="299"/>
      <c r="Q2" s="299"/>
      <c r="R2" s="299" t="s">
        <v>7</v>
      </c>
      <c r="S2" s="299"/>
      <c r="T2" s="299"/>
    </row>
    <row r="3" spans="1:20" x14ac:dyDescent="0.25">
      <c r="A3" s="298"/>
      <c r="B3" s="306"/>
      <c r="C3" s="309"/>
      <c r="D3" s="309"/>
      <c r="E3" s="311"/>
      <c r="F3" s="311"/>
      <c r="G3" s="298"/>
      <c r="H3" s="298"/>
      <c r="I3" s="298"/>
      <c r="J3" s="315"/>
      <c r="K3" s="316"/>
      <c r="L3" s="316"/>
      <c r="M3" s="316"/>
      <c r="N3" s="317"/>
      <c r="O3" s="299"/>
      <c r="P3" s="299"/>
      <c r="Q3" s="299"/>
      <c r="R3" s="299"/>
      <c r="S3" s="299"/>
      <c r="T3" s="299"/>
    </row>
    <row r="4" spans="1:20" ht="15.75" x14ac:dyDescent="0.25">
      <c r="A4" s="298"/>
      <c r="B4" s="306"/>
      <c r="C4" s="309"/>
      <c r="D4" s="309"/>
      <c r="E4" s="298" t="s">
        <v>117</v>
      </c>
      <c r="F4" s="298" t="s">
        <v>144</v>
      </c>
      <c r="G4" s="298" t="s">
        <v>149</v>
      </c>
      <c r="H4" s="298" t="s">
        <v>150</v>
      </c>
      <c r="I4" s="298" t="s">
        <v>145</v>
      </c>
      <c r="J4" s="302" t="s">
        <v>62</v>
      </c>
      <c r="K4" s="303"/>
      <c r="L4" s="142" t="s">
        <v>146</v>
      </c>
      <c r="M4" s="298" t="s">
        <v>81</v>
      </c>
      <c r="N4" s="298" t="s">
        <v>16</v>
      </c>
      <c r="O4" s="300" t="s">
        <v>17</v>
      </c>
      <c r="P4" s="300" t="s">
        <v>18</v>
      </c>
      <c r="Q4" s="300" t="s">
        <v>19</v>
      </c>
      <c r="R4" s="300" t="s">
        <v>17</v>
      </c>
      <c r="S4" s="300" t="s">
        <v>18</v>
      </c>
      <c r="T4" s="300" t="s">
        <v>19</v>
      </c>
    </row>
    <row r="5" spans="1:20" ht="31.5" x14ac:dyDescent="0.25">
      <c r="A5" s="298"/>
      <c r="B5" s="307"/>
      <c r="C5" s="310"/>
      <c r="D5" s="310"/>
      <c r="E5" s="298"/>
      <c r="F5" s="298"/>
      <c r="G5" s="298"/>
      <c r="H5" s="298"/>
      <c r="I5" s="298"/>
      <c r="J5" s="142" t="s">
        <v>147</v>
      </c>
      <c r="K5" s="142" t="s">
        <v>148</v>
      </c>
      <c r="L5" s="142" t="s">
        <v>114</v>
      </c>
      <c r="M5" s="298"/>
      <c r="N5" s="299"/>
      <c r="O5" s="301"/>
      <c r="P5" s="301"/>
      <c r="Q5" s="301"/>
      <c r="R5" s="301"/>
      <c r="S5" s="301"/>
      <c r="T5" s="301"/>
    </row>
    <row r="6" spans="1:20" ht="31.5" x14ac:dyDescent="0.25">
      <c r="A6" s="142">
        <v>1</v>
      </c>
      <c r="B6" s="143" t="s">
        <v>47</v>
      </c>
      <c r="C6" s="144">
        <v>42353</v>
      </c>
      <c r="D6" s="145">
        <v>493.77</v>
      </c>
      <c r="E6" s="145">
        <v>60.96</v>
      </c>
      <c r="F6" s="145">
        <v>41.14</v>
      </c>
      <c r="G6" s="145">
        <v>200.2</v>
      </c>
      <c r="H6" s="145">
        <v>68.03</v>
      </c>
      <c r="I6" s="145">
        <f t="shared" ref="I6:I41" si="0">G6+H6</f>
        <v>268.23</v>
      </c>
      <c r="J6" s="146">
        <v>9.08</v>
      </c>
      <c r="K6" s="146">
        <v>23.51</v>
      </c>
      <c r="L6" s="146">
        <v>244.7</v>
      </c>
      <c r="M6" s="146">
        <f t="shared" ref="M6:M13" si="1">K6+L6</f>
        <v>268.20999999999998</v>
      </c>
      <c r="N6" s="147">
        <f t="shared" ref="N6:N41" si="2">M6/I6</f>
        <v>0.99992543712485538</v>
      </c>
      <c r="O6" s="148">
        <v>12.9</v>
      </c>
      <c r="P6" s="148">
        <v>0</v>
      </c>
      <c r="Q6" s="148">
        <f t="shared" ref="Q6:Q42" si="3">P6+O6</f>
        <v>12.9</v>
      </c>
      <c r="R6" s="148">
        <f>1.15*12</f>
        <v>13.799999999999999</v>
      </c>
      <c r="S6" s="148"/>
      <c r="T6" s="148"/>
    </row>
    <row r="7" spans="1:20" ht="47.25" x14ac:dyDescent="0.25">
      <c r="A7" s="142">
        <v>2</v>
      </c>
      <c r="B7" s="143" t="s">
        <v>105</v>
      </c>
      <c r="C7" s="144">
        <v>42476</v>
      </c>
      <c r="D7" s="145">
        <v>13.83</v>
      </c>
      <c r="E7" s="145">
        <v>66.31</v>
      </c>
      <c r="F7" s="145">
        <v>51.55</v>
      </c>
      <c r="G7" s="145">
        <v>7.09</v>
      </c>
      <c r="H7" s="145">
        <v>1.62</v>
      </c>
      <c r="I7" s="145">
        <f t="shared" si="0"/>
        <v>8.7100000000000009</v>
      </c>
      <c r="J7" s="146">
        <v>0.37</v>
      </c>
      <c r="K7" s="146">
        <v>1.4731000000000001</v>
      </c>
      <c r="L7" s="146">
        <v>6.7381099999999998</v>
      </c>
      <c r="M7" s="146">
        <f t="shared" si="1"/>
        <v>8.2112099999999995</v>
      </c>
      <c r="N7" s="147">
        <f t="shared" si="2"/>
        <v>0.94273363949483335</v>
      </c>
      <c r="O7" s="148"/>
      <c r="P7" s="148"/>
      <c r="Q7" s="148"/>
      <c r="R7" s="148"/>
      <c r="S7" s="148"/>
      <c r="T7" s="148"/>
    </row>
    <row r="8" spans="1:20" ht="15.75" x14ac:dyDescent="0.25">
      <c r="A8" s="142">
        <v>3</v>
      </c>
      <c r="B8" s="143" t="s">
        <v>45</v>
      </c>
      <c r="C8" s="144">
        <v>42353</v>
      </c>
      <c r="D8" s="145">
        <v>311.69</v>
      </c>
      <c r="E8" s="145">
        <v>84.17</v>
      </c>
      <c r="F8" s="145">
        <v>60.35</v>
      </c>
      <c r="G8" s="145">
        <v>225.41</v>
      </c>
      <c r="H8" s="145">
        <v>26.49</v>
      </c>
      <c r="I8" s="146">
        <f t="shared" si="0"/>
        <v>251.9</v>
      </c>
      <c r="J8" s="146">
        <v>7.0022799999999998</v>
      </c>
      <c r="K8" s="146">
        <v>29.686540000000001</v>
      </c>
      <c r="L8" s="146">
        <v>221.9427</v>
      </c>
      <c r="M8" s="146">
        <f t="shared" si="1"/>
        <v>251.62924000000001</v>
      </c>
      <c r="N8" s="147">
        <f t="shared" si="2"/>
        <v>0.99892512901945218</v>
      </c>
      <c r="O8" s="148">
        <v>4.55</v>
      </c>
      <c r="P8" s="148">
        <v>1.17</v>
      </c>
      <c r="Q8" s="148">
        <f t="shared" si="3"/>
        <v>5.72</v>
      </c>
      <c r="R8" s="148">
        <f>0.37*12</f>
        <v>4.4399999999999995</v>
      </c>
      <c r="S8" s="148"/>
      <c r="T8" s="148"/>
    </row>
    <row r="9" spans="1:20" ht="15.75" x14ac:dyDescent="0.25">
      <c r="A9" s="142">
        <v>4</v>
      </c>
      <c r="B9" s="143" t="s">
        <v>25</v>
      </c>
      <c r="C9" s="144">
        <v>41712</v>
      </c>
      <c r="D9" s="145">
        <v>1038.05</v>
      </c>
      <c r="E9" s="145">
        <v>85.12</v>
      </c>
      <c r="F9" s="145">
        <v>74.53</v>
      </c>
      <c r="G9" s="145">
        <v>783.74</v>
      </c>
      <c r="H9" s="145">
        <v>87.42</v>
      </c>
      <c r="I9" s="145">
        <f t="shared" si="0"/>
        <v>871.16</v>
      </c>
      <c r="J9" s="145">
        <v>25.01</v>
      </c>
      <c r="K9" s="145">
        <v>116.55</v>
      </c>
      <c r="L9" s="145">
        <f>644.08+73.78+22.71</f>
        <v>740.57</v>
      </c>
      <c r="M9" s="145">
        <f t="shared" si="1"/>
        <v>857.12</v>
      </c>
      <c r="N9" s="147">
        <f t="shared" si="2"/>
        <v>0.98388355755544332</v>
      </c>
      <c r="O9" s="148">
        <v>7.95</v>
      </c>
      <c r="P9" s="148">
        <v>0</v>
      </c>
      <c r="Q9" s="148">
        <f t="shared" si="3"/>
        <v>7.95</v>
      </c>
      <c r="R9" s="148">
        <f>0.66*12</f>
        <v>7.92</v>
      </c>
      <c r="S9" s="148"/>
      <c r="T9" s="148"/>
    </row>
    <row r="10" spans="1:20" ht="31.5" x14ac:dyDescent="0.25">
      <c r="A10" s="142">
        <v>5</v>
      </c>
      <c r="B10" s="143" t="s">
        <v>26</v>
      </c>
      <c r="C10" s="144">
        <v>41653</v>
      </c>
      <c r="D10" s="145">
        <v>255.4</v>
      </c>
      <c r="E10" s="145">
        <v>84.25</v>
      </c>
      <c r="F10" s="145">
        <v>59.98</v>
      </c>
      <c r="G10" s="145">
        <v>165.16</v>
      </c>
      <c r="H10" s="145">
        <v>35.61</v>
      </c>
      <c r="I10" s="145">
        <f t="shared" si="0"/>
        <v>200.76999999999998</v>
      </c>
      <c r="J10" s="145">
        <v>7.19</v>
      </c>
      <c r="K10" s="145">
        <v>20.420000000000002</v>
      </c>
      <c r="L10" s="145">
        <v>180.35</v>
      </c>
      <c r="M10" s="145">
        <f t="shared" si="1"/>
        <v>200.76999999999998</v>
      </c>
      <c r="N10" s="147">
        <f t="shared" si="2"/>
        <v>1</v>
      </c>
      <c r="O10" s="148">
        <v>25.55</v>
      </c>
      <c r="P10" s="148">
        <v>0</v>
      </c>
      <c r="Q10" s="148">
        <f t="shared" si="3"/>
        <v>25.55</v>
      </c>
      <c r="R10" s="148">
        <f>2.17*12</f>
        <v>26.04</v>
      </c>
      <c r="S10" s="148"/>
      <c r="T10" s="148"/>
    </row>
    <row r="11" spans="1:20" ht="15.75" x14ac:dyDescent="0.25">
      <c r="A11" s="142">
        <v>6</v>
      </c>
      <c r="B11" s="143" t="s">
        <v>27</v>
      </c>
      <c r="C11" s="144">
        <v>41560</v>
      </c>
      <c r="D11" s="145">
        <v>167.53</v>
      </c>
      <c r="E11" s="145">
        <v>37.69</v>
      </c>
      <c r="F11" s="145">
        <v>43.59</v>
      </c>
      <c r="G11" s="145">
        <v>1.58</v>
      </c>
      <c r="H11" s="145">
        <v>71.2</v>
      </c>
      <c r="I11" s="145">
        <f t="shared" si="0"/>
        <v>72.78</v>
      </c>
      <c r="J11" s="146">
        <v>0.75946999999999998</v>
      </c>
      <c r="K11" s="146">
        <v>2.9040300000000001</v>
      </c>
      <c r="L11" s="146">
        <v>69.829210000000003</v>
      </c>
      <c r="M11" s="146">
        <f t="shared" si="1"/>
        <v>72.733240000000009</v>
      </c>
      <c r="N11" s="147">
        <f t="shared" si="2"/>
        <v>0.99935751580104437</v>
      </c>
      <c r="O11" s="148">
        <v>45.01</v>
      </c>
      <c r="P11" s="148">
        <v>0</v>
      </c>
      <c r="Q11" s="148">
        <f t="shared" si="3"/>
        <v>45.01</v>
      </c>
      <c r="R11" s="148">
        <f>3.83*12</f>
        <v>45.96</v>
      </c>
      <c r="S11" s="148"/>
      <c r="T11" s="148"/>
    </row>
    <row r="12" spans="1:20" ht="15.75" x14ac:dyDescent="0.25">
      <c r="A12" s="142">
        <v>7</v>
      </c>
      <c r="B12" s="143" t="s">
        <v>46</v>
      </c>
      <c r="C12" s="144">
        <v>42353</v>
      </c>
      <c r="D12" s="145">
        <v>14.58</v>
      </c>
      <c r="E12" s="145">
        <v>42.24</v>
      </c>
      <c r="F12" s="145">
        <v>33.020000000000003</v>
      </c>
      <c r="G12" s="145">
        <v>2.33</v>
      </c>
      <c r="H12" s="145">
        <v>2.99</v>
      </c>
      <c r="I12" s="145">
        <f t="shared" si="0"/>
        <v>5.32</v>
      </c>
      <c r="J12" s="146">
        <v>0.12720000000000001</v>
      </c>
      <c r="K12" s="146">
        <v>0.49708000000000002</v>
      </c>
      <c r="L12" s="146">
        <v>4.8228600000000004</v>
      </c>
      <c r="M12" s="146">
        <f t="shared" si="1"/>
        <v>5.3199400000000008</v>
      </c>
      <c r="N12" s="147">
        <f t="shared" si="2"/>
        <v>0.99998872180451137</v>
      </c>
      <c r="O12" s="148">
        <v>8.6999999999999993</v>
      </c>
      <c r="P12" s="148">
        <v>0</v>
      </c>
      <c r="Q12" s="148">
        <f t="shared" si="3"/>
        <v>8.6999999999999993</v>
      </c>
      <c r="R12" s="148">
        <f>0.72*12</f>
        <v>8.64</v>
      </c>
      <c r="S12" s="148"/>
      <c r="T12" s="148"/>
    </row>
    <row r="13" spans="1:20" ht="15.75" x14ac:dyDescent="0.25">
      <c r="A13" s="142">
        <v>8</v>
      </c>
      <c r="B13" s="143" t="s">
        <v>99</v>
      </c>
      <c r="C13" s="144">
        <v>42476</v>
      </c>
      <c r="D13" s="145">
        <v>603.84</v>
      </c>
      <c r="E13" s="145">
        <v>74.64</v>
      </c>
      <c r="F13" s="145">
        <v>48.25</v>
      </c>
      <c r="G13" s="145">
        <v>258.77999999999997</v>
      </c>
      <c r="H13" s="145">
        <v>124.06</v>
      </c>
      <c r="I13" s="145">
        <f t="shared" si="0"/>
        <v>382.84</v>
      </c>
      <c r="J13" s="146">
        <v>8.1157000000000004</v>
      </c>
      <c r="K13" s="146">
        <v>42.769739999999999</v>
      </c>
      <c r="L13" s="146">
        <v>339.76612999999998</v>
      </c>
      <c r="M13" s="146">
        <f t="shared" si="1"/>
        <v>382.53586999999999</v>
      </c>
      <c r="N13" s="147">
        <f t="shared" si="2"/>
        <v>0.99920559502664297</v>
      </c>
      <c r="O13" s="148"/>
      <c r="P13" s="148"/>
      <c r="Q13" s="148"/>
      <c r="R13" s="148"/>
      <c r="S13" s="148"/>
      <c r="T13" s="148"/>
    </row>
    <row r="14" spans="1:20" ht="15.75" x14ac:dyDescent="0.25">
      <c r="A14" s="142">
        <v>9</v>
      </c>
      <c r="B14" s="143" t="s">
        <v>28</v>
      </c>
      <c r="C14" s="144">
        <v>41530</v>
      </c>
      <c r="D14" s="145">
        <v>253.53</v>
      </c>
      <c r="E14" s="145">
        <v>54.61</v>
      </c>
      <c r="F14" s="145">
        <v>41.05</v>
      </c>
      <c r="G14" s="145">
        <v>90.28</v>
      </c>
      <c r="H14" s="145">
        <v>36.21</v>
      </c>
      <c r="I14" s="145">
        <f t="shared" si="0"/>
        <v>126.49000000000001</v>
      </c>
      <c r="J14" s="145">
        <v>2.68</v>
      </c>
      <c r="K14" s="145">
        <v>11.35</v>
      </c>
      <c r="L14" s="145">
        <v>115.14</v>
      </c>
      <c r="M14" s="145">
        <v>126.49</v>
      </c>
      <c r="N14" s="147">
        <f t="shared" si="2"/>
        <v>0.99999999999999989</v>
      </c>
      <c r="O14" s="148">
        <v>27.91</v>
      </c>
      <c r="P14" s="148">
        <v>0</v>
      </c>
      <c r="Q14" s="148">
        <f t="shared" si="3"/>
        <v>27.91</v>
      </c>
      <c r="R14" s="148">
        <f>2.32*12</f>
        <v>27.839999999999996</v>
      </c>
      <c r="S14" s="148"/>
      <c r="T14" s="148"/>
    </row>
    <row r="15" spans="1:20" ht="47.25" x14ac:dyDescent="0.25">
      <c r="A15" s="142">
        <v>10</v>
      </c>
      <c r="B15" s="143" t="s">
        <v>29</v>
      </c>
      <c r="C15" s="144">
        <v>41560</v>
      </c>
      <c r="D15" s="145">
        <v>68.569999999999993</v>
      </c>
      <c r="E15" s="145">
        <v>56.23</v>
      </c>
      <c r="F15" s="145">
        <v>30.99</v>
      </c>
      <c r="G15" s="145">
        <v>34.68</v>
      </c>
      <c r="H15" s="145">
        <v>2.14</v>
      </c>
      <c r="I15" s="145">
        <f t="shared" si="0"/>
        <v>36.82</v>
      </c>
      <c r="J15" s="146">
        <v>1.8193600000000001</v>
      </c>
      <c r="K15" s="146">
        <v>7.6651400000000001</v>
      </c>
      <c r="L15" s="146">
        <v>20.979420000000001</v>
      </c>
      <c r="M15" s="146">
        <f t="shared" ref="M15:M34" si="4">K15+L15</f>
        <v>28.644560000000002</v>
      </c>
      <c r="N15" s="147">
        <f t="shared" si="2"/>
        <v>0.77796197718631188</v>
      </c>
      <c r="O15" s="148">
        <v>1.63</v>
      </c>
      <c r="P15" s="148">
        <v>1.07</v>
      </c>
      <c r="Q15" s="148">
        <f t="shared" si="3"/>
        <v>2.7</v>
      </c>
      <c r="R15" s="148">
        <f>0.12*12</f>
        <v>1.44</v>
      </c>
      <c r="S15" s="148">
        <f>0.1*12</f>
        <v>1.2000000000000002</v>
      </c>
      <c r="T15" s="148"/>
    </row>
    <row r="16" spans="1:20" ht="15.75" x14ac:dyDescent="0.25">
      <c r="A16" s="142">
        <v>11</v>
      </c>
      <c r="B16" s="143" t="s">
        <v>127</v>
      </c>
      <c r="C16" s="144">
        <v>42416</v>
      </c>
      <c r="D16" s="145">
        <v>125.49</v>
      </c>
      <c r="E16" s="145">
        <v>63.55</v>
      </c>
      <c r="F16" s="145">
        <v>47.1</v>
      </c>
      <c r="G16" s="145">
        <v>58.05</v>
      </c>
      <c r="H16" s="145">
        <v>16.079999999999998</v>
      </c>
      <c r="I16" s="145">
        <f t="shared" si="0"/>
        <v>74.13</v>
      </c>
      <c r="J16" s="146">
        <v>2.35745</v>
      </c>
      <c r="K16" s="146">
        <v>11.038270000000001</v>
      </c>
      <c r="L16" s="146">
        <v>63.09395</v>
      </c>
      <c r="M16" s="146">
        <f t="shared" si="4"/>
        <v>74.132220000000004</v>
      </c>
      <c r="N16" s="147">
        <f t="shared" si="2"/>
        <v>1.000029947389721</v>
      </c>
      <c r="O16" s="148"/>
      <c r="P16" s="148"/>
      <c r="Q16" s="148"/>
      <c r="R16" s="148"/>
      <c r="S16" s="148"/>
      <c r="T16" s="148"/>
    </row>
    <row r="17" spans="1:20" ht="31.5" x14ac:dyDescent="0.25">
      <c r="A17" s="142">
        <v>12</v>
      </c>
      <c r="B17" s="143" t="s">
        <v>39</v>
      </c>
      <c r="C17" s="144">
        <v>42292</v>
      </c>
      <c r="D17" s="149">
        <v>329.66237999999998</v>
      </c>
      <c r="E17" s="149">
        <v>86.48</v>
      </c>
      <c r="F17" s="149">
        <v>60.199999999999996</v>
      </c>
      <c r="G17" s="146">
        <v>216.51950900800003</v>
      </c>
      <c r="H17" s="146">
        <v>47.734337839999988</v>
      </c>
      <c r="I17" s="146">
        <f t="shared" si="0"/>
        <v>264.25384684800002</v>
      </c>
      <c r="J17" s="146">
        <v>9.1706099999999999</v>
      </c>
      <c r="K17" s="146">
        <v>37.975560000000002</v>
      </c>
      <c r="L17" s="146">
        <v>225.72467</v>
      </c>
      <c r="M17" s="146">
        <f t="shared" si="4"/>
        <v>263.70023000000003</v>
      </c>
      <c r="N17" s="147">
        <f t="shared" si="2"/>
        <v>0.99790498093176883</v>
      </c>
      <c r="O17" s="150">
        <v>38.49</v>
      </c>
      <c r="P17" s="150">
        <v>0</v>
      </c>
      <c r="Q17" s="150">
        <f t="shared" si="3"/>
        <v>38.49</v>
      </c>
      <c r="R17" s="150">
        <v>30.109000000000002</v>
      </c>
      <c r="S17" s="148">
        <v>0</v>
      </c>
      <c r="T17" s="148">
        <f>R17+S17</f>
        <v>30.109000000000002</v>
      </c>
    </row>
    <row r="18" spans="1:20" ht="15.75" x14ac:dyDescent="0.25">
      <c r="A18" s="142">
        <v>13</v>
      </c>
      <c r="B18" s="141" t="s">
        <v>30</v>
      </c>
      <c r="C18" s="144">
        <v>41653</v>
      </c>
      <c r="D18" s="145">
        <v>611.30999999999995</v>
      </c>
      <c r="E18" s="145">
        <v>76.040000000000006</v>
      </c>
      <c r="F18" s="145">
        <v>49.36</v>
      </c>
      <c r="G18" s="145">
        <v>285.55</v>
      </c>
      <c r="H18" s="145">
        <v>116.38</v>
      </c>
      <c r="I18" s="145">
        <f t="shared" si="0"/>
        <v>401.93</v>
      </c>
      <c r="J18" s="145">
        <v>10.97</v>
      </c>
      <c r="K18" s="145">
        <v>43.91</v>
      </c>
      <c r="L18" s="145">
        <v>358.02</v>
      </c>
      <c r="M18" s="145">
        <f t="shared" si="4"/>
        <v>401.92999999999995</v>
      </c>
      <c r="N18" s="147">
        <f t="shared" si="2"/>
        <v>0.99999999999999989</v>
      </c>
      <c r="O18" s="148">
        <v>0.01</v>
      </c>
      <c r="P18" s="148">
        <v>0.03</v>
      </c>
      <c r="Q18" s="148">
        <f t="shared" si="3"/>
        <v>0.04</v>
      </c>
      <c r="R18" s="148">
        <f>0*12</f>
        <v>0</v>
      </c>
      <c r="S18" s="148"/>
      <c r="T18" s="148"/>
    </row>
    <row r="19" spans="1:20" ht="15.75" x14ac:dyDescent="0.25">
      <c r="A19" s="142">
        <v>14</v>
      </c>
      <c r="B19" s="143" t="s">
        <v>129</v>
      </c>
      <c r="C19" s="144">
        <v>42690</v>
      </c>
      <c r="D19" s="145">
        <v>333.88</v>
      </c>
      <c r="E19" s="145">
        <v>52.629999999999995</v>
      </c>
      <c r="F19" s="145">
        <v>39.5</v>
      </c>
      <c r="G19" s="145">
        <v>91.87</v>
      </c>
      <c r="H19" s="145">
        <v>62.93</v>
      </c>
      <c r="I19" s="145">
        <f t="shared" si="0"/>
        <v>154.80000000000001</v>
      </c>
      <c r="J19" s="145">
        <v>5.9579899999999997</v>
      </c>
      <c r="K19" s="146">
        <v>25.586279999999999</v>
      </c>
      <c r="L19" s="146">
        <v>129.21384</v>
      </c>
      <c r="M19" s="146">
        <f t="shared" si="4"/>
        <v>154.80011999999999</v>
      </c>
      <c r="N19" s="147">
        <f t="shared" si="2"/>
        <v>1.0000007751937983</v>
      </c>
      <c r="O19" s="148"/>
      <c r="P19" s="148"/>
      <c r="Q19" s="148"/>
      <c r="R19" s="148"/>
      <c r="S19" s="148"/>
      <c r="T19" s="148"/>
    </row>
    <row r="20" spans="1:20" ht="31.5" x14ac:dyDescent="0.25">
      <c r="A20" s="142">
        <v>15</v>
      </c>
      <c r="B20" s="143" t="s">
        <v>31</v>
      </c>
      <c r="C20" s="144">
        <v>41712</v>
      </c>
      <c r="D20" s="145">
        <v>725.98</v>
      </c>
      <c r="E20" s="145">
        <v>80.099999999999994</v>
      </c>
      <c r="F20" s="145">
        <v>62.61</v>
      </c>
      <c r="G20" s="145">
        <v>420.83</v>
      </c>
      <c r="H20" s="145">
        <v>125.59</v>
      </c>
      <c r="I20" s="145">
        <f t="shared" si="0"/>
        <v>546.41999999999996</v>
      </c>
      <c r="J20" s="146">
        <v>14.319459999999999</v>
      </c>
      <c r="K20" s="146">
        <v>51.170310000000001</v>
      </c>
      <c r="L20" s="146">
        <v>478.43592999999998</v>
      </c>
      <c r="M20" s="146">
        <f t="shared" si="4"/>
        <v>529.60623999999996</v>
      </c>
      <c r="N20" s="147">
        <f t="shared" si="2"/>
        <v>0.96922923758281176</v>
      </c>
      <c r="O20" s="148">
        <v>16.95</v>
      </c>
      <c r="P20" s="148">
        <v>0</v>
      </c>
      <c r="Q20" s="148">
        <f t="shared" si="3"/>
        <v>16.95</v>
      </c>
      <c r="R20" s="148">
        <f>1.3*12</f>
        <v>15.600000000000001</v>
      </c>
      <c r="S20" s="148"/>
      <c r="T20" s="148"/>
    </row>
    <row r="21" spans="1:20" ht="31.5" x14ac:dyDescent="0.25">
      <c r="A21" s="142">
        <v>16</v>
      </c>
      <c r="B21" s="143" t="s">
        <v>32</v>
      </c>
      <c r="C21" s="144">
        <v>41684</v>
      </c>
      <c r="D21" s="145">
        <v>1123.73</v>
      </c>
      <c r="E21" s="145">
        <v>76.319999999999993</v>
      </c>
      <c r="F21" s="145">
        <v>45.34</v>
      </c>
      <c r="G21" s="145">
        <v>469.72</v>
      </c>
      <c r="H21" s="145">
        <v>230.45</v>
      </c>
      <c r="I21" s="145">
        <f t="shared" si="0"/>
        <v>700.17000000000007</v>
      </c>
      <c r="J21" s="145">
        <v>25.05</v>
      </c>
      <c r="K21" s="145">
        <v>108.01</v>
      </c>
      <c r="L21" s="145">
        <v>592.16</v>
      </c>
      <c r="M21" s="145">
        <f t="shared" si="4"/>
        <v>700.17</v>
      </c>
      <c r="N21" s="147">
        <f t="shared" si="2"/>
        <v>0.99999999999999989</v>
      </c>
      <c r="O21" s="148">
        <v>12.28</v>
      </c>
      <c r="P21" s="148">
        <v>1.0900000000000001</v>
      </c>
      <c r="Q21" s="148">
        <f t="shared" si="3"/>
        <v>13.37</v>
      </c>
      <c r="R21" s="148">
        <f>1.08*12</f>
        <v>12.96</v>
      </c>
      <c r="S21" s="148"/>
      <c r="T21" s="148"/>
    </row>
    <row r="22" spans="1:20" ht="15.75" x14ac:dyDescent="0.25">
      <c r="A22" s="142">
        <v>17</v>
      </c>
      <c r="B22" s="143" t="s">
        <v>109</v>
      </c>
      <c r="C22" s="144">
        <v>42476</v>
      </c>
      <c r="D22" s="145">
        <v>27.22</v>
      </c>
      <c r="E22" s="145">
        <v>88.56</v>
      </c>
      <c r="F22" s="145">
        <v>85.75</v>
      </c>
      <c r="G22" s="145">
        <v>17.91</v>
      </c>
      <c r="H22" s="145">
        <v>7.15</v>
      </c>
      <c r="I22" s="145">
        <f t="shared" si="0"/>
        <v>25.060000000000002</v>
      </c>
      <c r="J22" s="146">
        <v>0.63600000000000001</v>
      </c>
      <c r="K22" s="146">
        <v>1.9652400000000001</v>
      </c>
      <c r="L22" s="146">
        <v>19.613489999999999</v>
      </c>
      <c r="M22" s="146">
        <f t="shared" si="4"/>
        <v>21.57873</v>
      </c>
      <c r="N22" s="147">
        <f t="shared" si="2"/>
        <v>0.86108260175578599</v>
      </c>
      <c r="O22" s="148"/>
      <c r="P22" s="148"/>
      <c r="Q22" s="148"/>
      <c r="R22" s="148"/>
      <c r="S22" s="148"/>
      <c r="T22" s="148"/>
    </row>
    <row r="23" spans="1:20" ht="15.75" x14ac:dyDescent="0.25">
      <c r="A23" s="142">
        <v>18</v>
      </c>
      <c r="B23" s="5" t="s">
        <v>51</v>
      </c>
      <c r="C23" s="144">
        <v>42416</v>
      </c>
      <c r="D23" s="145">
        <v>29.64</v>
      </c>
      <c r="E23" s="145">
        <v>77.790000000000006</v>
      </c>
      <c r="F23" s="145">
        <v>50.87</v>
      </c>
      <c r="G23" s="145">
        <v>18.43</v>
      </c>
      <c r="H23" s="145">
        <v>3.03</v>
      </c>
      <c r="I23" s="145">
        <f t="shared" si="0"/>
        <v>21.46</v>
      </c>
      <c r="J23" s="146">
        <v>0.14943999999999999</v>
      </c>
      <c r="K23" s="146">
        <v>0.84526000000000001</v>
      </c>
      <c r="L23" s="146">
        <v>20.55405</v>
      </c>
      <c r="M23" s="146">
        <f t="shared" si="4"/>
        <v>21.39931</v>
      </c>
      <c r="N23" s="147">
        <f t="shared" si="2"/>
        <v>0.99717194780987883</v>
      </c>
      <c r="O23" s="148">
        <v>0.3</v>
      </c>
      <c r="P23" s="148">
        <v>0</v>
      </c>
      <c r="Q23" s="148">
        <f t="shared" si="3"/>
        <v>0.3</v>
      </c>
      <c r="R23" s="148">
        <f>0*12</f>
        <v>0</v>
      </c>
      <c r="S23" s="148"/>
      <c r="T23" s="148"/>
    </row>
    <row r="24" spans="1:20" ht="15.75" x14ac:dyDescent="0.25">
      <c r="A24" s="142">
        <v>19</v>
      </c>
      <c r="B24" s="143" t="s">
        <v>90</v>
      </c>
      <c r="C24" s="144">
        <v>42443</v>
      </c>
      <c r="D24" s="145">
        <v>10.91</v>
      </c>
      <c r="E24" s="145">
        <v>81.88</v>
      </c>
      <c r="F24" s="145">
        <v>48.6</v>
      </c>
      <c r="G24" s="145">
        <v>4.33</v>
      </c>
      <c r="H24" s="145">
        <v>2.73</v>
      </c>
      <c r="I24" s="145">
        <f t="shared" si="0"/>
        <v>7.0600000000000005</v>
      </c>
      <c r="J24" s="146">
        <v>0.25588</v>
      </c>
      <c r="K24" s="146">
        <v>0.81740000000000002</v>
      </c>
      <c r="L24" s="146">
        <v>5.8647499999999999</v>
      </c>
      <c r="M24" s="146">
        <f t="shared" si="4"/>
        <v>6.68215</v>
      </c>
      <c r="N24" s="147">
        <f t="shared" si="2"/>
        <v>0.94648016997167128</v>
      </c>
      <c r="O24" s="148"/>
      <c r="P24" s="148"/>
      <c r="Q24" s="148"/>
      <c r="R24" s="148"/>
      <c r="S24" s="148"/>
      <c r="T24" s="148"/>
    </row>
    <row r="25" spans="1:20" ht="15.75" x14ac:dyDescent="0.25">
      <c r="A25" s="142">
        <v>20</v>
      </c>
      <c r="B25" s="141" t="s">
        <v>121</v>
      </c>
      <c r="C25" s="144">
        <v>42567</v>
      </c>
      <c r="D25" s="145">
        <v>19.809999999999999</v>
      </c>
      <c r="E25" s="145">
        <v>79.83</v>
      </c>
      <c r="F25" s="145">
        <v>61.98</v>
      </c>
      <c r="G25" s="145">
        <v>11.23</v>
      </c>
      <c r="H25" s="145">
        <v>3.56</v>
      </c>
      <c r="I25" s="145">
        <f t="shared" si="0"/>
        <v>14.790000000000001</v>
      </c>
      <c r="J25" s="146">
        <v>0.47499999999999998</v>
      </c>
      <c r="K25" s="146">
        <v>2.10765</v>
      </c>
      <c r="L25" s="146">
        <v>11.939220000000001</v>
      </c>
      <c r="M25" s="146">
        <f t="shared" si="4"/>
        <v>14.04687</v>
      </c>
      <c r="N25" s="147">
        <f t="shared" si="2"/>
        <v>0.94975456389452328</v>
      </c>
      <c r="O25" s="148"/>
      <c r="P25" s="148"/>
      <c r="Q25" s="148"/>
      <c r="R25" s="148"/>
      <c r="S25" s="148"/>
      <c r="T25" s="148"/>
    </row>
    <row r="26" spans="1:20" ht="15.75" x14ac:dyDescent="0.25">
      <c r="A26" s="142">
        <v>21</v>
      </c>
      <c r="B26" s="143" t="s">
        <v>44</v>
      </c>
      <c r="C26" s="144">
        <v>42324</v>
      </c>
      <c r="D26" s="145">
        <v>419.47</v>
      </c>
      <c r="E26" s="145">
        <v>82.17</v>
      </c>
      <c r="F26" s="145">
        <v>55.77</v>
      </c>
      <c r="G26" s="145">
        <v>287.19</v>
      </c>
      <c r="H26" s="145">
        <v>39.020000000000003</v>
      </c>
      <c r="I26" s="145">
        <f t="shared" si="0"/>
        <v>326.20999999999998</v>
      </c>
      <c r="J26" s="146">
        <v>10.48007</v>
      </c>
      <c r="K26" s="146">
        <v>37.579300000000003</v>
      </c>
      <c r="L26" s="146">
        <v>285.63821000000002</v>
      </c>
      <c r="M26" s="146">
        <f t="shared" si="4"/>
        <v>323.21751</v>
      </c>
      <c r="N26" s="147">
        <f t="shared" si="2"/>
        <v>0.99082649213696705</v>
      </c>
      <c r="O26" s="148">
        <v>0.41</v>
      </c>
      <c r="P26" s="148">
        <v>7.0000000000000007E-2</v>
      </c>
      <c r="Q26" s="148">
        <f t="shared" si="3"/>
        <v>0.48</v>
      </c>
      <c r="R26" s="148">
        <f>0*12</f>
        <v>0</v>
      </c>
      <c r="S26" s="148"/>
      <c r="T26" s="148"/>
    </row>
    <row r="27" spans="1:20" ht="15.75" x14ac:dyDescent="0.25">
      <c r="A27" s="142">
        <v>22</v>
      </c>
      <c r="B27" s="143" t="s">
        <v>33</v>
      </c>
      <c r="C27" s="144">
        <v>41623</v>
      </c>
      <c r="D27" s="145">
        <v>277.04000000000002</v>
      </c>
      <c r="E27" s="145">
        <v>54.79</v>
      </c>
      <c r="F27" s="145">
        <v>44.83</v>
      </c>
      <c r="G27" s="145">
        <v>94.88</v>
      </c>
      <c r="H27" s="145">
        <v>46.57</v>
      </c>
      <c r="I27" s="145">
        <f t="shared" si="0"/>
        <v>141.44999999999999</v>
      </c>
      <c r="J27" s="145">
        <v>1.79</v>
      </c>
      <c r="K27" s="145">
        <v>7.71</v>
      </c>
      <c r="L27" s="145">
        <v>133.74</v>
      </c>
      <c r="M27" s="145">
        <f t="shared" si="4"/>
        <v>141.45000000000002</v>
      </c>
      <c r="N27" s="147">
        <f t="shared" si="2"/>
        <v>1.0000000000000002</v>
      </c>
      <c r="O27" s="150">
        <v>21.09</v>
      </c>
      <c r="P27" s="150">
        <v>0</v>
      </c>
      <c r="Q27" s="150">
        <f t="shared" si="3"/>
        <v>21.09</v>
      </c>
      <c r="R27" s="150">
        <f>1.617*12</f>
        <v>19.404</v>
      </c>
      <c r="S27" s="151"/>
      <c r="T27" s="151"/>
    </row>
    <row r="28" spans="1:20" ht="15.75" x14ac:dyDescent="0.25">
      <c r="A28" s="142">
        <v>23</v>
      </c>
      <c r="B28" s="141" t="s">
        <v>34</v>
      </c>
      <c r="C28" s="144">
        <v>41560</v>
      </c>
      <c r="D28" s="145">
        <v>686.21</v>
      </c>
      <c r="E28" s="145">
        <v>69.09</v>
      </c>
      <c r="F28" s="145">
        <v>53</v>
      </c>
      <c r="G28" s="145">
        <v>356.09</v>
      </c>
      <c r="H28" s="145">
        <v>90.53</v>
      </c>
      <c r="I28" s="145">
        <f t="shared" si="0"/>
        <v>446.62</v>
      </c>
      <c r="J28" s="145">
        <v>9.32</v>
      </c>
      <c r="K28" s="145">
        <v>37</v>
      </c>
      <c r="L28" s="145">
        <v>409.62</v>
      </c>
      <c r="M28" s="145">
        <f t="shared" si="4"/>
        <v>446.62</v>
      </c>
      <c r="N28" s="147">
        <f t="shared" si="2"/>
        <v>1</v>
      </c>
      <c r="O28" s="148">
        <v>15.95</v>
      </c>
      <c r="P28" s="148">
        <v>0.99</v>
      </c>
      <c r="Q28" s="148">
        <f t="shared" si="3"/>
        <v>16.939999999999998</v>
      </c>
      <c r="R28" s="148">
        <f>1.3*12</f>
        <v>15.600000000000001</v>
      </c>
      <c r="S28" s="148">
        <f>0.08*12</f>
        <v>0.96</v>
      </c>
      <c r="T28" s="148"/>
    </row>
    <row r="29" spans="1:20" ht="15.75" x14ac:dyDescent="0.25">
      <c r="A29" s="142">
        <v>24</v>
      </c>
      <c r="B29" s="143" t="s">
        <v>48</v>
      </c>
      <c r="C29" s="144">
        <v>42383</v>
      </c>
      <c r="D29" s="145">
        <v>6.08</v>
      </c>
      <c r="E29" s="145">
        <v>75.739999999999995</v>
      </c>
      <c r="F29" s="145">
        <v>40.36</v>
      </c>
      <c r="G29" s="145">
        <v>3.45</v>
      </c>
      <c r="H29" s="145">
        <v>0.61</v>
      </c>
      <c r="I29" s="145">
        <f t="shared" si="0"/>
        <v>4.0600000000000005</v>
      </c>
      <c r="J29" s="146">
        <v>0.16472999999999999</v>
      </c>
      <c r="K29" s="146">
        <v>0.53986000000000001</v>
      </c>
      <c r="L29" s="146">
        <v>3.2409300000000001</v>
      </c>
      <c r="M29" s="146">
        <f t="shared" si="4"/>
        <v>3.7807900000000001</v>
      </c>
      <c r="N29" s="147">
        <f t="shared" si="2"/>
        <v>0.93122906403940875</v>
      </c>
      <c r="O29" s="148">
        <v>0.34</v>
      </c>
      <c r="P29" s="148">
        <v>0.24</v>
      </c>
      <c r="Q29" s="148">
        <f t="shared" si="3"/>
        <v>0.58000000000000007</v>
      </c>
      <c r="R29" s="148">
        <f>0.02*12</f>
        <v>0.24</v>
      </c>
      <c r="S29" s="148"/>
      <c r="T29" s="148"/>
    </row>
    <row r="30" spans="1:20" ht="31.5" x14ac:dyDescent="0.25">
      <c r="A30" s="142">
        <v>25</v>
      </c>
      <c r="B30" s="143" t="s">
        <v>132</v>
      </c>
      <c r="C30" s="144">
        <v>42690</v>
      </c>
      <c r="D30" s="145">
        <v>721.39</v>
      </c>
      <c r="E30" s="145">
        <v>62.55</v>
      </c>
      <c r="F30" s="145">
        <v>37.79</v>
      </c>
      <c r="G30" s="145">
        <v>232.62</v>
      </c>
      <c r="H30" s="145">
        <v>132.08000000000001</v>
      </c>
      <c r="I30" s="145">
        <f t="shared" si="0"/>
        <v>364.70000000000005</v>
      </c>
      <c r="J30" s="146">
        <v>17.165929999999999</v>
      </c>
      <c r="K30" s="146">
        <v>73.270380000000003</v>
      </c>
      <c r="L30" s="146">
        <v>284.06673999999998</v>
      </c>
      <c r="M30" s="146">
        <f t="shared" si="4"/>
        <v>357.33711999999997</v>
      </c>
      <c r="N30" s="147">
        <f t="shared" si="2"/>
        <v>0.97981113243761975</v>
      </c>
      <c r="O30" s="148"/>
      <c r="P30" s="148"/>
      <c r="Q30" s="148"/>
      <c r="R30" s="148"/>
      <c r="S30" s="148"/>
      <c r="T30" s="148"/>
    </row>
    <row r="31" spans="1:20" ht="15.75" x14ac:dyDescent="0.25">
      <c r="A31" s="142">
        <v>26</v>
      </c>
      <c r="B31" s="141" t="s">
        <v>119</v>
      </c>
      <c r="C31" s="144">
        <v>42290</v>
      </c>
      <c r="D31" s="146">
        <v>352.89</v>
      </c>
      <c r="E31" s="146">
        <v>60.96</v>
      </c>
      <c r="F31" s="146">
        <v>41.14</v>
      </c>
      <c r="G31" s="146">
        <v>143.079216</v>
      </c>
      <c r="H31" s="146">
        <v>48.619252000000003</v>
      </c>
      <c r="I31" s="146">
        <f t="shared" si="0"/>
        <v>191.69846799999999</v>
      </c>
      <c r="J31" s="145">
        <v>5.67</v>
      </c>
      <c r="K31" s="145">
        <v>15.29</v>
      </c>
      <c r="L31" s="145">
        <v>176.33</v>
      </c>
      <c r="M31" s="145">
        <f t="shared" si="4"/>
        <v>191.62</v>
      </c>
      <c r="N31" s="147">
        <f t="shared" si="2"/>
        <v>0.99959066965522136</v>
      </c>
      <c r="O31" s="151">
        <v>17.18</v>
      </c>
      <c r="P31" s="151">
        <v>1.53</v>
      </c>
      <c r="Q31" s="151">
        <f t="shared" si="3"/>
        <v>18.71</v>
      </c>
      <c r="R31" s="151">
        <f>1.54*12</f>
        <v>18.48</v>
      </c>
      <c r="S31" s="151"/>
      <c r="T31" s="151"/>
    </row>
    <row r="32" spans="1:20" ht="15.75" x14ac:dyDescent="0.25">
      <c r="A32" s="142">
        <v>27</v>
      </c>
      <c r="B32" s="143" t="s">
        <v>35</v>
      </c>
      <c r="C32" s="144">
        <v>42260</v>
      </c>
      <c r="D32" s="145">
        <v>36.71</v>
      </c>
      <c r="E32" s="146">
        <v>74.75</v>
      </c>
      <c r="F32" s="146">
        <v>49.54</v>
      </c>
      <c r="G32" s="145">
        <v>20.260000000000002</v>
      </c>
      <c r="H32" s="145">
        <v>4.76</v>
      </c>
      <c r="I32" s="145">
        <f t="shared" si="0"/>
        <v>25.020000000000003</v>
      </c>
      <c r="J32" s="146">
        <v>1.0962000000000001</v>
      </c>
      <c r="K32" s="146">
        <v>4.97933</v>
      </c>
      <c r="L32" s="146">
        <v>19.848800000000001</v>
      </c>
      <c r="M32" s="146">
        <f t="shared" si="4"/>
        <v>24.828130000000002</v>
      </c>
      <c r="N32" s="147">
        <f t="shared" si="2"/>
        <v>0.99233133493205428</v>
      </c>
      <c r="O32" s="151">
        <v>0.26</v>
      </c>
      <c r="P32" s="151">
        <v>0.17</v>
      </c>
      <c r="Q32" s="151">
        <f t="shared" si="3"/>
        <v>0.43000000000000005</v>
      </c>
      <c r="R32" s="151">
        <f>0.02*12</f>
        <v>0.24</v>
      </c>
      <c r="S32" s="148"/>
      <c r="T32" s="148"/>
    </row>
    <row r="33" spans="1:20" ht="31.5" x14ac:dyDescent="0.25">
      <c r="A33" s="142">
        <v>28</v>
      </c>
      <c r="B33" s="143" t="s">
        <v>79</v>
      </c>
      <c r="C33" s="144">
        <v>42383</v>
      </c>
      <c r="D33" s="145">
        <v>1995.81</v>
      </c>
      <c r="E33" s="145">
        <v>79.56</v>
      </c>
      <c r="F33" s="145">
        <v>64.430000000000007</v>
      </c>
      <c r="G33" s="145">
        <v>1234.0899999999999</v>
      </c>
      <c r="H33" s="145">
        <v>286.52</v>
      </c>
      <c r="I33" s="145">
        <f t="shared" si="0"/>
        <v>1520.61</v>
      </c>
      <c r="J33" s="146">
        <v>40.945</v>
      </c>
      <c r="K33" s="146">
        <v>162.84978000000001</v>
      </c>
      <c r="L33" s="146">
        <v>1336.9816800000001</v>
      </c>
      <c r="M33" s="146">
        <f t="shared" si="4"/>
        <v>1499.8314600000001</v>
      </c>
      <c r="N33" s="147">
        <f t="shared" si="2"/>
        <v>0.9863353917177976</v>
      </c>
      <c r="O33" s="151">
        <v>96.14</v>
      </c>
      <c r="P33" s="151">
        <v>0</v>
      </c>
      <c r="Q33" s="151">
        <f t="shared" si="3"/>
        <v>96.14</v>
      </c>
      <c r="R33" s="151">
        <f>2.14*12</f>
        <v>25.68</v>
      </c>
      <c r="S33" s="151"/>
      <c r="T33" s="151"/>
    </row>
    <row r="34" spans="1:20" ht="31.5" x14ac:dyDescent="0.25">
      <c r="A34" s="142">
        <v>29</v>
      </c>
      <c r="B34" s="143" t="s">
        <v>38</v>
      </c>
      <c r="C34" s="144">
        <v>42290</v>
      </c>
      <c r="D34" s="145">
        <v>101.17</v>
      </c>
      <c r="E34" s="146">
        <v>65.260000000000005</v>
      </c>
      <c r="F34" s="145">
        <v>52.05</v>
      </c>
      <c r="G34" s="145">
        <v>45.85</v>
      </c>
      <c r="H34" s="145">
        <v>16.09</v>
      </c>
      <c r="I34" s="145">
        <f t="shared" si="0"/>
        <v>61.94</v>
      </c>
      <c r="J34" s="145">
        <v>1.84</v>
      </c>
      <c r="K34" s="145">
        <v>7.92</v>
      </c>
      <c r="L34" s="145">
        <v>54.02</v>
      </c>
      <c r="M34" s="145">
        <f t="shared" si="4"/>
        <v>61.940000000000005</v>
      </c>
      <c r="N34" s="147">
        <f t="shared" si="2"/>
        <v>1.0000000000000002</v>
      </c>
      <c r="O34" s="150"/>
      <c r="P34" s="150"/>
      <c r="Q34" s="150"/>
      <c r="R34" s="150">
        <v>0.03</v>
      </c>
      <c r="S34" s="150">
        <v>0.105</v>
      </c>
      <c r="T34" s="151"/>
    </row>
    <row r="35" spans="1:20" ht="31.5" x14ac:dyDescent="0.25">
      <c r="A35" s="142">
        <v>30</v>
      </c>
      <c r="B35" s="143" t="s">
        <v>64</v>
      </c>
      <c r="C35" s="144">
        <v>42171</v>
      </c>
      <c r="D35" s="145">
        <v>913.48</v>
      </c>
      <c r="E35" s="145">
        <v>74.47</v>
      </c>
      <c r="F35" s="145">
        <v>47.55</v>
      </c>
      <c r="G35" s="145">
        <v>463.31</v>
      </c>
      <c r="H35" s="145">
        <v>138.53</v>
      </c>
      <c r="I35" s="145">
        <f t="shared" si="0"/>
        <v>601.84</v>
      </c>
      <c r="J35" s="146">
        <v>15.859389999999999</v>
      </c>
      <c r="K35" s="146">
        <v>51.820540000000001</v>
      </c>
      <c r="L35" s="146">
        <v>550.01715999999999</v>
      </c>
      <c r="M35" s="146">
        <f>K35+L35</f>
        <v>601.83770000000004</v>
      </c>
      <c r="N35" s="147">
        <f t="shared" si="2"/>
        <v>0.99999617838628208</v>
      </c>
      <c r="O35" s="151"/>
      <c r="P35" s="151"/>
      <c r="Q35" s="151"/>
      <c r="R35" s="151">
        <v>30.64</v>
      </c>
      <c r="S35" s="151">
        <v>3.8660000000000001</v>
      </c>
      <c r="T35" s="151"/>
    </row>
    <row r="36" spans="1:20" ht="15.75" x14ac:dyDescent="0.25">
      <c r="A36" s="142">
        <v>31</v>
      </c>
      <c r="B36" s="143" t="s">
        <v>50</v>
      </c>
      <c r="C36" s="144">
        <v>42443</v>
      </c>
      <c r="D36" s="145">
        <v>3.8</v>
      </c>
      <c r="E36" s="145">
        <v>29.94</v>
      </c>
      <c r="F36" s="145">
        <v>1.7</v>
      </c>
      <c r="G36" s="145">
        <v>0.61</v>
      </c>
      <c r="H36" s="145">
        <v>0.02</v>
      </c>
      <c r="I36" s="145">
        <f t="shared" si="0"/>
        <v>0.63</v>
      </c>
      <c r="J36" s="146">
        <v>4.1430000000000002E-2</v>
      </c>
      <c r="K36" s="146">
        <v>0.16714000000000001</v>
      </c>
      <c r="L36" s="146">
        <v>0.37537999999999999</v>
      </c>
      <c r="M36" s="146">
        <v>0.55000000000000004</v>
      </c>
      <c r="N36" s="147">
        <f t="shared" si="2"/>
        <v>0.87301587301587313</v>
      </c>
      <c r="O36" s="151"/>
      <c r="P36" s="151"/>
      <c r="Q36" s="151"/>
      <c r="R36" s="151"/>
      <c r="S36" s="151"/>
      <c r="T36" s="151"/>
    </row>
    <row r="37" spans="1:20" ht="31.5" x14ac:dyDescent="0.25">
      <c r="A37" s="142">
        <v>32</v>
      </c>
      <c r="B37" s="143" t="s">
        <v>43</v>
      </c>
      <c r="C37" s="144">
        <v>42324</v>
      </c>
      <c r="D37" s="145">
        <v>2.4300000000000002</v>
      </c>
      <c r="E37" s="145">
        <v>26.66</v>
      </c>
      <c r="F37" s="145">
        <v>56.47</v>
      </c>
      <c r="G37" s="145">
        <v>0.16</v>
      </c>
      <c r="H37" s="145">
        <v>1.03</v>
      </c>
      <c r="I37" s="145">
        <f t="shared" si="0"/>
        <v>1.19</v>
      </c>
      <c r="J37" s="146">
        <v>1.1129999999999999E-2</v>
      </c>
      <c r="K37" s="146">
        <v>0.05</v>
      </c>
      <c r="L37" s="146">
        <v>0.82604999999999995</v>
      </c>
      <c r="M37" s="146">
        <f>K37+L37</f>
        <v>0.87605</v>
      </c>
      <c r="N37" s="147">
        <f t="shared" si="2"/>
        <v>0.73617647058823532</v>
      </c>
      <c r="O37" s="151"/>
      <c r="P37" s="151"/>
      <c r="Q37" s="151"/>
      <c r="R37" s="151"/>
      <c r="S37" s="151"/>
      <c r="T37" s="151"/>
    </row>
    <row r="38" spans="1:20" ht="50.25" customHeight="1" x14ac:dyDescent="0.25">
      <c r="A38" s="142">
        <v>33</v>
      </c>
      <c r="B38" s="143" t="s">
        <v>84</v>
      </c>
      <c r="C38" s="144">
        <v>42443</v>
      </c>
      <c r="D38" s="145">
        <v>3.43</v>
      </c>
      <c r="E38" s="145">
        <v>84.19</v>
      </c>
      <c r="F38" s="145">
        <v>51.54</v>
      </c>
      <c r="G38" s="145">
        <v>1.54</v>
      </c>
      <c r="H38" s="145">
        <v>0.82</v>
      </c>
      <c r="I38" s="145">
        <f t="shared" si="0"/>
        <v>2.36</v>
      </c>
      <c r="J38" s="146">
        <v>4.1790000000000001E-2</v>
      </c>
      <c r="K38" s="146">
        <v>0.23199</v>
      </c>
      <c r="L38" s="146">
        <v>1.9783900000000001</v>
      </c>
      <c r="M38" s="146">
        <f>K38+L38</f>
        <v>2.2103800000000002</v>
      </c>
      <c r="N38" s="147">
        <f t="shared" si="2"/>
        <v>0.93660169491525436</v>
      </c>
      <c r="O38" s="151"/>
      <c r="P38" s="151"/>
      <c r="Q38" s="151"/>
      <c r="R38" s="151"/>
      <c r="S38" s="151"/>
      <c r="T38" s="151"/>
    </row>
    <row r="39" spans="1:20" ht="15.75" x14ac:dyDescent="0.25">
      <c r="A39" s="142">
        <v>34</v>
      </c>
      <c r="B39" s="152" t="s">
        <v>37</v>
      </c>
      <c r="C39" s="144">
        <v>42230</v>
      </c>
      <c r="D39" s="145">
        <v>0.64</v>
      </c>
      <c r="E39" s="146">
        <v>35.299999999999997</v>
      </c>
      <c r="F39" s="145">
        <v>33.56</v>
      </c>
      <c r="G39" s="145">
        <v>0.05</v>
      </c>
      <c r="H39" s="145">
        <v>0.17</v>
      </c>
      <c r="I39" s="145">
        <f t="shared" si="0"/>
        <v>0.22000000000000003</v>
      </c>
      <c r="J39" s="145">
        <v>0.01</v>
      </c>
      <c r="K39" s="145">
        <v>0.04</v>
      </c>
      <c r="L39" s="145">
        <v>0.18</v>
      </c>
      <c r="M39" s="145">
        <f>K39+L39</f>
        <v>0.22</v>
      </c>
      <c r="N39" s="147">
        <f t="shared" si="2"/>
        <v>0.99999999999999989</v>
      </c>
      <c r="O39" s="151"/>
      <c r="P39" s="151"/>
      <c r="Q39" s="151"/>
      <c r="R39" s="151"/>
      <c r="S39" s="151"/>
      <c r="T39" s="151"/>
    </row>
    <row r="40" spans="1:20" ht="15.75" x14ac:dyDescent="0.25">
      <c r="A40" s="142">
        <v>35</v>
      </c>
      <c r="B40" s="5" t="s">
        <v>41</v>
      </c>
      <c r="C40" s="144">
        <v>41684</v>
      </c>
      <c r="D40" s="145">
        <v>10.55</v>
      </c>
      <c r="E40" s="145">
        <v>38.54</v>
      </c>
      <c r="F40" s="145">
        <v>47.26</v>
      </c>
      <c r="G40" s="145">
        <v>0.11</v>
      </c>
      <c r="H40" s="145">
        <v>4.8499999999999996</v>
      </c>
      <c r="I40" s="145">
        <f t="shared" si="0"/>
        <v>4.96</v>
      </c>
      <c r="J40" s="146">
        <v>1.2700000000000001E-3</v>
      </c>
      <c r="K40" s="146">
        <v>5.79E-3</v>
      </c>
      <c r="L40" s="146">
        <v>2.6960199999999999</v>
      </c>
      <c r="M40" s="146">
        <f>K40+L40</f>
        <v>2.70181</v>
      </c>
      <c r="N40" s="147">
        <f t="shared" si="2"/>
        <v>0.54471975806451611</v>
      </c>
      <c r="O40" s="151"/>
      <c r="P40" s="151"/>
      <c r="Q40" s="151"/>
      <c r="R40" s="151"/>
      <c r="S40" s="151"/>
      <c r="T40" s="151"/>
    </row>
    <row r="41" spans="1:20" ht="25.5" x14ac:dyDescent="0.25">
      <c r="A41" s="142">
        <v>36</v>
      </c>
      <c r="B41" s="141" t="s">
        <v>42</v>
      </c>
      <c r="C41" s="144">
        <v>42260</v>
      </c>
      <c r="D41" s="145">
        <v>12.44</v>
      </c>
      <c r="E41" s="145">
        <v>59.68</v>
      </c>
      <c r="F41" s="145">
        <v>46.94</v>
      </c>
      <c r="G41" s="145">
        <v>2.35</v>
      </c>
      <c r="H41" s="145">
        <v>3.99</v>
      </c>
      <c r="I41" s="145">
        <f t="shared" si="0"/>
        <v>6.34</v>
      </c>
      <c r="J41" s="146">
        <v>0.2505</v>
      </c>
      <c r="K41" s="146">
        <v>0.86470000000000002</v>
      </c>
      <c r="L41" s="146">
        <v>5.1276700000000002</v>
      </c>
      <c r="M41" s="146">
        <f>K41+L41</f>
        <v>5.9923700000000002</v>
      </c>
      <c r="N41" s="147">
        <f t="shared" si="2"/>
        <v>0.94516876971608843</v>
      </c>
      <c r="O41" s="151"/>
      <c r="P41" s="151"/>
      <c r="Q41" s="151"/>
      <c r="R41" s="151"/>
      <c r="S41" s="151"/>
      <c r="T41" s="151"/>
    </row>
    <row r="42" spans="1:20" ht="15.75" x14ac:dyDescent="0.25">
      <c r="A42" s="153"/>
      <c r="B42" s="145" t="s">
        <v>19</v>
      </c>
      <c r="C42" s="145"/>
      <c r="D42" s="146">
        <f>SUM(D6:D41)</f>
        <v>12101.962379999997</v>
      </c>
      <c r="E42" s="145"/>
      <c r="F42" s="145"/>
      <c r="G42" s="146">
        <f>SUM(G6:G41)</f>
        <v>6249.3287250080002</v>
      </c>
      <c r="H42" s="146">
        <f t="shared" ref="H42:M42" si="5">SUM(H6:H41)</f>
        <v>1885.6135898399993</v>
      </c>
      <c r="I42" s="146">
        <f t="shared" si="5"/>
        <v>8134.9423148480009</v>
      </c>
      <c r="J42" s="146">
        <f t="shared" si="5"/>
        <v>236.18327999999994</v>
      </c>
      <c r="K42" s="146">
        <f t="shared" si="5"/>
        <v>940.57041000000004</v>
      </c>
      <c r="L42" s="146">
        <f t="shared" si="5"/>
        <v>7114.1453600000013</v>
      </c>
      <c r="M42" s="154">
        <f t="shared" si="5"/>
        <v>8054.7232499999991</v>
      </c>
      <c r="N42" s="150"/>
      <c r="O42" s="148">
        <f>SUM(O6:O33)</f>
        <v>353.59999999999997</v>
      </c>
      <c r="P42" s="148">
        <f>SUM(P15:P33)</f>
        <v>5.19</v>
      </c>
      <c r="Q42" s="148">
        <f t="shared" si="3"/>
        <v>358.78999999999996</v>
      </c>
      <c r="R42" s="148">
        <f>SUM(R6:R33)</f>
        <v>274.39299999999997</v>
      </c>
      <c r="S42" s="148"/>
      <c r="T42" s="148"/>
    </row>
    <row r="43" spans="1:20" ht="15.75" x14ac:dyDescent="0.25">
      <c r="A43" s="15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</row>
    <row r="44" spans="1:20" ht="15.75" x14ac:dyDescent="0.25">
      <c r="A44" s="282" t="s">
        <v>139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155"/>
      <c r="P44" s="155"/>
      <c r="Q44" s="155"/>
      <c r="R44" s="155"/>
      <c r="S44" s="155"/>
      <c r="T44" s="155"/>
    </row>
  </sheetData>
  <mergeCells count="25"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Q4:Q5"/>
    <mergeCell ref="R4:R5"/>
    <mergeCell ref="A44:N44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K4"/>
  </mergeCells>
  <pageMargins left="0.7" right="0.7" top="0.75" bottom="0.75" header="0.3" footer="0.3"/>
  <pageSetup scale="71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opLeftCell="A11" workbookViewId="0">
      <selection activeCell="J6" sqref="J6:M41"/>
    </sheetView>
  </sheetViews>
  <sheetFormatPr defaultRowHeight="15" x14ac:dyDescent="0.25"/>
  <cols>
    <col min="1" max="1" width="4" style="161" customWidth="1"/>
    <col min="2" max="2" width="10.7109375" customWidth="1"/>
    <col min="3" max="3" width="7.7109375" customWidth="1"/>
    <col min="4" max="4" width="9.85546875" customWidth="1"/>
    <col min="5" max="6" width="7.140625" customWidth="1"/>
    <col min="10" max="10" width="7.28515625" customWidth="1"/>
    <col min="15" max="20" width="0" hidden="1" customWidth="1"/>
  </cols>
  <sheetData>
    <row r="1" spans="1:20" ht="30.75" customHeight="1" x14ac:dyDescent="0.25">
      <c r="A1" s="304" t="s">
        <v>155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</row>
    <row r="2" spans="1:20" x14ac:dyDescent="0.25">
      <c r="A2" s="318" t="s">
        <v>151</v>
      </c>
      <c r="B2" s="305" t="s">
        <v>142</v>
      </c>
      <c r="C2" s="308" t="s">
        <v>141</v>
      </c>
      <c r="D2" s="308" t="s">
        <v>143</v>
      </c>
      <c r="E2" s="311" t="s">
        <v>126</v>
      </c>
      <c r="F2" s="311"/>
      <c r="G2" s="298" t="s">
        <v>4</v>
      </c>
      <c r="H2" s="298"/>
      <c r="I2" s="298"/>
      <c r="J2" s="312" t="s">
        <v>154</v>
      </c>
      <c r="K2" s="313"/>
      <c r="L2" s="313"/>
      <c r="M2" s="313"/>
      <c r="N2" s="314"/>
      <c r="O2" s="299" t="s">
        <v>6</v>
      </c>
      <c r="P2" s="299"/>
      <c r="Q2" s="299"/>
      <c r="R2" s="299" t="s">
        <v>7</v>
      </c>
      <c r="S2" s="299"/>
      <c r="T2" s="299"/>
    </row>
    <row r="3" spans="1:20" x14ac:dyDescent="0.25">
      <c r="A3" s="318"/>
      <c r="B3" s="306"/>
      <c r="C3" s="309"/>
      <c r="D3" s="309"/>
      <c r="E3" s="311"/>
      <c r="F3" s="311"/>
      <c r="G3" s="298"/>
      <c r="H3" s="298"/>
      <c r="I3" s="298"/>
      <c r="J3" s="315"/>
      <c r="K3" s="316"/>
      <c r="L3" s="316"/>
      <c r="M3" s="316"/>
      <c r="N3" s="317"/>
      <c r="O3" s="299"/>
      <c r="P3" s="299"/>
      <c r="Q3" s="299"/>
      <c r="R3" s="299"/>
      <c r="S3" s="299"/>
      <c r="T3" s="299"/>
    </row>
    <row r="4" spans="1:20" ht="15.75" x14ac:dyDescent="0.25">
      <c r="A4" s="318"/>
      <c r="B4" s="306"/>
      <c r="C4" s="309"/>
      <c r="D4" s="309"/>
      <c r="E4" s="298" t="s">
        <v>117</v>
      </c>
      <c r="F4" s="298" t="s">
        <v>144</v>
      </c>
      <c r="G4" s="298" t="s">
        <v>149</v>
      </c>
      <c r="H4" s="298" t="s">
        <v>150</v>
      </c>
      <c r="I4" s="298" t="s">
        <v>145</v>
      </c>
      <c r="J4" s="302" t="s">
        <v>62</v>
      </c>
      <c r="K4" s="303"/>
      <c r="L4" s="156" t="s">
        <v>146</v>
      </c>
      <c r="M4" s="298" t="s">
        <v>81</v>
      </c>
      <c r="N4" s="298" t="s">
        <v>16</v>
      </c>
      <c r="O4" s="300" t="s">
        <v>17</v>
      </c>
      <c r="P4" s="300" t="s">
        <v>18</v>
      </c>
      <c r="Q4" s="300" t="s">
        <v>19</v>
      </c>
      <c r="R4" s="300" t="s">
        <v>17</v>
      </c>
      <c r="S4" s="300" t="s">
        <v>18</v>
      </c>
      <c r="T4" s="300" t="s">
        <v>19</v>
      </c>
    </row>
    <row r="5" spans="1:20" ht="47.25" x14ac:dyDescent="0.25">
      <c r="A5" s="318"/>
      <c r="B5" s="307"/>
      <c r="C5" s="310"/>
      <c r="D5" s="310"/>
      <c r="E5" s="298"/>
      <c r="F5" s="298"/>
      <c r="G5" s="298"/>
      <c r="H5" s="298"/>
      <c r="I5" s="298"/>
      <c r="J5" s="156" t="s">
        <v>147</v>
      </c>
      <c r="K5" s="156" t="s">
        <v>148</v>
      </c>
      <c r="L5" s="156" t="s">
        <v>114</v>
      </c>
      <c r="M5" s="298"/>
      <c r="N5" s="299"/>
      <c r="O5" s="301"/>
      <c r="P5" s="301"/>
      <c r="Q5" s="301"/>
      <c r="R5" s="301"/>
      <c r="S5" s="301"/>
      <c r="T5" s="301"/>
    </row>
    <row r="6" spans="1:20" ht="31.5" x14ac:dyDescent="0.25">
      <c r="A6" s="158">
        <v>1</v>
      </c>
      <c r="B6" s="143" t="s">
        <v>47</v>
      </c>
      <c r="C6" s="144">
        <v>42353</v>
      </c>
      <c r="D6" s="145">
        <v>493.77</v>
      </c>
      <c r="E6" s="145">
        <v>60.96</v>
      </c>
      <c r="F6" s="145">
        <v>41.14</v>
      </c>
      <c r="G6" s="145">
        <v>200.2</v>
      </c>
      <c r="H6" s="145">
        <v>68.03</v>
      </c>
      <c r="I6" s="145">
        <f t="shared" ref="I6:I41" si="0">G6+H6</f>
        <v>268.23</v>
      </c>
      <c r="J6" s="146">
        <v>9.08</v>
      </c>
      <c r="K6" s="146">
        <v>23.51</v>
      </c>
      <c r="L6" s="146">
        <v>244.7</v>
      </c>
      <c r="M6" s="146">
        <f t="shared" ref="M6:M13" si="1">K6+L6</f>
        <v>268.20999999999998</v>
      </c>
      <c r="N6" s="147">
        <f t="shared" ref="N6:N41" si="2">M6/I6</f>
        <v>0.99992543712485538</v>
      </c>
      <c r="O6" s="148">
        <v>12.9</v>
      </c>
      <c r="P6" s="148">
        <v>0</v>
      </c>
      <c r="Q6" s="148">
        <f t="shared" ref="Q6:Q42" si="3">P6+O6</f>
        <v>12.9</v>
      </c>
      <c r="R6" s="148">
        <f>1.15*12</f>
        <v>13.799999999999999</v>
      </c>
      <c r="S6" s="148"/>
      <c r="T6" s="148"/>
    </row>
    <row r="7" spans="1:20" ht="24.75" customHeight="1" x14ac:dyDescent="0.25">
      <c r="A7" s="158">
        <v>2</v>
      </c>
      <c r="B7" s="162" t="s">
        <v>105</v>
      </c>
      <c r="C7" s="144">
        <v>42476</v>
      </c>
      <c r="D7" s="145">
        <v>13.83</v>
      </c>
      <c r="E7" s="145">
        <v>66.31</v>
      </c>
      <c r="F7" s="145">
        <v>51.55</v>
      </c>
      <c r="G7" s="145">
        <v>7.09</v>
      </c>
      <c r="H7" s="145">
        <v>1.62</v>
      </c>
      <c r="I7" s="145">
        <f t="shared" si="0"/>
        <v>8.7100000000000009</v>
      </c>
      <c r="J7" s="146">
        <v>0.37</v>
      </c>
      <c r="K7" s="146">
        <v>1.4731000000000001</v>
      </c>
      <c r="L7" s="146">
        <v>6.7381099999999998</v>
      </c>
      <c r="M7" s="146">
        <f t="shared" si="1"/>
        <v>8.2112099999999995</v>
      </c>
      <c r="N7" s="147">
        <f t="shared" si="2"/>
        <v>0.94273363949483335</v>
      </c>
      <c r="O7" s="148"/>
      <c r="P7" s="148"/>
      <c r="Q7" s="148"/>
      <c r="R7" s="148"/>
      <c r="S7" s="148"/>
      <c r="T7" s="148"/>
    </row>
    <row r="8" spans="1:20" ht="15.75" x14ac:dyDescent="0.25">
      <c r="A8" s="158">
        <v>3</v>
      </c>
      <c r="B8" s="143" t="s">
        <v>45</v>
      </c>
      <c r="C8" s="144">
        <v>42353</v>
      </c>
      <c r="D8" s="145">
        <v>311.69</v>
      </c>
      <c r="E8" s="145">
        <v>84.17</v>
      </c>
      <c r="F8" s="145">
        <v>60.35</v>
      </c>
      <c r="G8" s="145">
        <v>225.41</v>
      </c>
      <c r="H8" s="145">
        <v>26.49</v>
      </c>
      <c r="I8" s="146">
        <f t="shared" si="0"/>
        <v>251.9</v>
      </c>
      <c r="J8" s="146">
        <v>7.0022799999999998</v>
      </c>
      <c r="K8" s="146">
        <v>29.686540000000001</v>
      </c>
      <c r="L8" s="146">
        <v>221.9427</v>
      </c>
      <c r="M8" s="146">
        <f t="shared" si="1"/>
        <v>251.62924000000001</v>
      </c>
      <c r="N8" s="147">
        <f t="shared" si="2"/>
        <v>0.99892512901945218</v>
      </c>
      <c r="O8" s="148">
        <v>4.55</v>
      </c>
      <c r="P8" s="148">
        <v>1.17</v>
      </c>
      <c r="Q8" s="148">
        <f t="shared" si="3"/>
        <v>5.72</v>
      </c>
      <c r="R8" s="148">
        <f>0.37*12</f>
        <v>4.4399999999999995</v>
      </c>
      <c r="S8" s="148"/>
      <c r="T8" s="148"/>
    </row>
    <row r="9" spans="1:20" ht="15.75" x14ac:dyDescent="0.25">
      <c r="A9" s="158">
        <v>4</v>
      </c>
      <c r="B9" s="143" t="s">
        <v>25</v>
      </c>
      <c r="C9" s="144">
        <v>41712</v>
      </c>
      <c r="D9" s="145">
        <v>1038.05</v>
      </c>
      <c r="E9" s="145">
        <v>85.12</v>
      </c>
      <c r="F9" s="145">
        <v>74.53</v>
      </c>
      <c r="G9" s="145">
        <v>783.74</v>
      </c>
      <c r="H9" s="145">
        <v>87.42</v>
      </c>
      <c r="I9" s="145">
        <f t="shared" si="0"/>
        <v>871.16</v>
      </c>
      <c r="J9" s="145">
        <v>25.01</v>
      </c>
      <c r="K9" s="145">
        <v>116.55</v>
      </c>
      <c r="L9" s="145">
        <f>644.08+73.78+22.71</f>
        <v>740.57</v>
      </c>
      <c r="M9" s="145">
        <f t="shared" si="1"/>
        <v>857.12</v>
      </c>
      <c r="N9" s="147">
        <f t="shared" si="2"/>
        <v>0.98388355755544332</v>
      </c>
      <c r="O9" s="148">
        <v>7.95</v>
      </c>
      <c r="P9" s="148">
        <v>0</v>
      </c>
      <c r="Q9" s="148">
        <f t="shared" si="3"/>
        <v>7.95</v>
      </c>
      <c r="R9" s="148">
        <f>0.66*12</f>
        <v>7.92</v>
      </c>
      <c r="S9" s="148"/>
      <c r="T9" s="148"/>
    </row>
    <row r="10" spans="1:20" ht="17.25" customHeight="1" x14ac:dyDescent="0.25">
      <c r="A10" s="158">
        <v>5</v>
      </c>
      <c r="B10" s="162" t="s">
        <v>26</v>
      </c>
      <c r="C10" s="144">
        <v>41653</v>
      </c>
      <c r="D10" s="145">
        <v>255.4</v>
      </c>
      <c r="E10" s="145">
        <v>84.25</v>
      </c>
      <c r="F10" s="145">
        <v>59.98</v>
      </c>
      <c r="G10" s="145">
        <v>165.16</v>
      </c>
      <c r="H10" s="145">
        <v>35.61</v>
      </c>
      <c r="I10" s="145">
        <f t="shared" si="0"/>
        <v>200.76999999999998</v>
      </c>
      <c r="J10" s="145">
        <v>7.19</v>
      </c>
      <c r="K10" s="145">
        <v>20.420000000000002</v>
      </c>
      <c r="L10" s="145">
        <v>180.35</v>
      </c>
      <c r="M10" s="145">
        <f t="shared" si="1"/>
        <v>200.76999999999998</v>
      </c>
      <c r="N10" s="147">
        <f t="shared" si="2"/>
        <v>1</v>
      </c>
      <c r="O10" s="148">
        <v>25.55</v>
      </c>
      <c r="P10" s="148">
        <v>0</v>
      </c>
      <c r="Q10" s="148">
        <f t="shared" si="3"/>
        <v>25.55</v>
      </c>
      <c r="R10" s="148">
        <f>2.17*12</f>
        <v>26.04</v>
      </c>
      <c r="S10" s="148"/>
      <c r="T10" s="148"/>
    </row>
    <row r="11" spans="1:20" ht="15.75" x14ac:dyDescent="0.25">
      <c r="A11" s="158">
        <v>6</v>
      </c>
      <c r="B11" s="143" t="s">
        <v>27</v>
      </c>
      <c r="C11" s="144">
        <v>41560</v>
      </c>
      <c r="D11" s="145">
        <v>167.53</v>
      </c>
      <c r="E11" s="145">
        <v>37.69</v>
      </c>
      <c r="F11" s="145">
        <v>43.59</v>
      </c>
      <c r="G11" s="145">
        <v>1.58</v>
      </c>
      <c r="H11" s="145">
        <v>71.2</v>
      </c>
      <c r="I11" s="145">
        <f t="shared" si="0"/>
        <v>72.78</v>
      </c>
      <c r="J11" s="146">
        <v>0.75946999999999998</v>
      </c>
      <c r="K11" s="146">
        <v>2.9040300000000001</v>
      </c>
      <c r="L11" s="146">
        <v>69.829210000000003</v>
      </c>
      <c r="M11" s="146">
        <f t="shared" si="1"/>
        <v>72.733240000000009</v>
      </c>
      <c r="N11" s="147">
        <f t="shared" si="2"/>
        <v>0.99935751580104437</v>
      </c>
      <c r="O11" s="148">
        <v>45.01</v>
      </c>
      <c r="P11" s="148">
        <v>0</v>
      </c>
      <c r="Q11" s="148">
        <f t="shared" si="3"/>
        <v>45.01</v>
      </c>
      <c r="R11" s="148">
        <f>3.83*12</f>
        <v>45.96</v>
      </c>
      <c r="S11" s="148"/>
      <c r="T11" s="148"/>
    </row>
    <row r="12" spans="1:20" ht="15.75" x14ac:dyDescent="0.25">
      <c r="A12" s="158">
        <v>7</v>
      </c>
      <c r="B12" s="143" t="s">
        <v>46</v>
      </c>
      <c r="C12" s="144">
        <v>42353</v>
      </c>
      <c r="D12" s="145">
        <v>14.58</v>
      </c>
      <c r="E12" s="145">
        <v>42.24</v>
      </c>
      <c r="F12" s="145">
        <v>33.020000000000003</v>
      </c>
      <c r="G12" s="145">
        <v>2.33</v>
      </c>
      <c r="H12" s="145">
        <v>2.99</v>
      </c>
      <c r="I12" s="145">
        <f t="shared" si="0"/>
        <v>5.32</v>
      </c>
      <c r="J12" s="146">
        <v>0.12720000000000001</v>
      </c>
      <c r="K12" s="146">
        <v>0.49708000000000002</v>
      </c>
      <c r="L12" s="146">
        <v>4.8228600000000004</v>
      </c>
      <c r="M12" s="146">
        <f t="shared" si="1"/>
        <v>5.3199400000000008</v>
      </c>
      <c r="N12" s="147">
        <f t="shared" si="2"/>
        <v>0.99998872180451137</v>
      </c>
      <c r="O12" s="148">
        <v>8.6999999999999993</v>
      </c>
      <c r="P12" s="148">
        <v>0</v>
      </c>
      <c r="Q12" s="148">
        <f t="shared" si="3"/>
        <v>8.6999999999999993</v>
      </c>
      <c r="R12" s="148">
        <f>0.72*12</f>
        <v>8.64</v>
      </c>
      <c r="S12" s="148"/>
      <c r="T12" s="148"/>
    </row>
    <row r="13" spans="1:20" ht="15.75" x14ac:dyDescent="0.25">
      <c r="A13" s="158">
        <v>8</v>
      </c>
      <c r="B13" s="143" t="s">
        <v>99</v>
      </c>
      <c r="C13" s="144">
        <v>42476</v>
      </c>
      <c r="D13" s="145">
        <v>603.84</v>
      </c>
      <c r="E13" s="145">
        <v>74.64</v>
      </c>
      <c r="F13" s="145">
        <v>48.25</v>
      </c>
      <c r="G13" s="145">
        <v>258.77999999999997</v>
      </c>
      <c r="H13" s="145">
        <v>124.06</v>
      </c>
      <c r="I13" s="145">
        <f t="shared" si="0"/>
        <v>382.84</v>
      </c>
      <c r="J13" s="146">
        <v>8.1157000000000004</v>
      </c>
      <c r="K13" s="146">
        <v>42.769739999999999</v>
      </c>
      <c r="L13" s="146">
        <v>339.76612999999998</v>
      </c>
      <c r="M13" s="146">
        <f t="shared" si="1"/>
        <v>382.53586999999999</v>
      </c>
      <c r="N13" s="147">
        <f t="shared" si="2"/>
        <v>0.99920559502664297</v>
      </c>
      <c r="O13" s="148"/>
      <c r="P13" s="148"/>
      <c r="Q13" s="148"/>
      <c r="R13" s="148"/>
      <c r="S13" s="148"/>
      <c r="T13" s="148"/>
    </row>
    <row r="14" spans="1:20" ht="15.75" x14ac:dyDescent="0.25">
      <c r="A14" s="158">
        <v>9</v>
      </c>
      <c r="B14" s="143" t="s">
        <v>28</v>
      </c>
      <c r="C14" s="144">
        <v>41530</v>
      </c>
      <c r="D14" s="145">
        <v>253.53</v>
      </c>
      <c r="E14" s="145">
        <v>54.61</v>
      </c>
      <c r="F14" s="145">
        <v>41.05</v>
      </c>
      <c r="G14" s="145">
        <v>90.28</v>
      </c>
      <c r="H14" s="145">
        <v>36.21</v>
      </c>
      <c r="I14" s="145">
        <f t="shared" si="0"/>
        <v>126.49000000000001</v>
      </c>
      <c r="J14" s="145">
        <v>2.68</v>
      </c>
      <c r="K14" s="145">
        <v>11.35</v>
      </c>
      <c r="L14" s="145">
        <v>115.14</v>
      </c>
      <c r="M14" s="145">
        <v>126.49</v>
      </c>
      <c r="N14" s="147">
        <f t="shared" si="2"/>
        <v>0.99999999999999989</v>
      </c>
      <c r="O14" s="148">
        <v>27.91</v>
      </c>
      <c r="P14" s="148">
        <v>0</v>
      </c>
      <c r="Q14" s="148">
        <f t="shared" si="3"/>
        <v>27.91</v>
      </c>
      <c r="R14" s="148">
        <f>2.32*12</f>
        <v>27.839999999999996</v>
      </c>
      <c r="S14" s="148"/>
      <c r="T14" s="148"/>
    </row>
    <row r="15" spans="1:20" ht="24.75" customHeight="1" x14ac:dyDescent="0.25">
      <c r="A15" s="158">
        <v>10</v>
      </c>
      <c r="B15" s="162" t="s">
        <v>29</v>
      </c>
      <c r="C15" s="144">
        <v>41560</v>
      </c>
      <c r="D15" s="145">
        <v>68.569999999999993</v>
      </c>
      <c r="E15" s="145">
        <v>56.23</v>
      </c>
      <c r="F15" s="145">
        <v>30.99</v>
      </c>
      <c r="G15" s="145">
        <v>34.68</v>
      </c>
      <c r="H15" s="145">
        <v>2.14</v>
      </c>
      <c r="I15" s="145">
        <f t="shared" si="0"/>
        <v>36.82</v>
      </c>
      <c r="J15" s="146">
        <v>1.8193600000000001</v>
      </c>
      <c r="K15" s="146">
        <v>7.6651400000000001</v>
      </c>
      <c r="L15" s="146">
        <v>20.979420000000001</v>
      </c>
      <c r="M15" s="146">
        <f t="shared" ref="M15:M34" si="4">K15+L15</f>
        <v>28.644560000000002</v>
      </c>
      <c r="N15" s="147">
        <f t="shared" si="2"/>
        <v>0.77796197718631188</v>
      </c>
      <c r="O15" s="148">
        <v>1.63</v>
      </c>
      <c r="P15" s="148">
        <v>1.07</v>
      </c>
      <c r="Q15" s="148">
        <f t="shared" si="3"/>
        <v>2.7</v>
      </c>
      <c r="R15" s="148">
        <f>0.12*12</f>
        <v>1.44</v>
      </c>
      <c r="S15" s="148">
        <f>0.1*12</f>
        <v>1.2000000000000002</v>
      </c>
      <c r="T15" s="148"/>
    </row>
    <row r="16" spans="1:20" ht="15.75" x14ac:dyDescent="0.25">
      <c r="A16" s="158">
        <v>11</v>
      </c>
      <c r="B16" s="143" t="s">
        <v>127</v>
      </c>
      <c r="C16" s="144">
        <v>42416</v>
      </c>
      <c r="D16" s="145">
        <v>125.49</v>
      </c>
      <c r="E16" s="145">
        <v>63.55</v>
      </c>
      <c r="F16" s="145">
        <v>47.1</v>
      </c>
      <c r="G16" s="145">
        <v>58.05</v>
      </c>
      <c r="H16" s="145">
        <v>16.079999999999998</v>
      </c>
      <c r="I16" s="145">
        <f t="shared" si="0"/>
        <v>74.13</v>
      </c>
      <c r="J16" s="146">
        <v>2.35745</v>
      </c>
      <c r="K16" s="146">
        <v>11.038270000000001</v>
      </c>
      <c r="L16" s="146">
        <v>63.09395</v>
      </c>
      <c r="M16" s="146">
        <f t="shared" si="4"/>
        <v>74.132220000000004</v>
      </c>
      <c r="N16" s="147">
        <f t="shared" si="2"/>
        <v>1.000029947389721</v>
      </c>
      <c r="O16" s="148"/>
      <c r="P16" s="148"/>
      <c r="Q16" s="148"/>
      <c r="R16" s="148"/>
      <c r="S16" s="148"/>
      <c r="T16" s="148"/>
    </row>
    <row r="17" spans="1:20" ht="20.25" customHeight="1" x14ac:dyDescent="0.25">
      <c r="A17" s="158">
        <v>12</v>
      </c>
      <c r="B17" s="143" t="s">
        <v>39</v>
      </c>
      <c r="C17" s="144">
        <v>42292</v>
      </c>
      <c r="D17" s="149">
        <v>329.66237999999998</v>
      </c>
      <c r="E17" s="149">
        <v>86.48</v>
      </c>
      <c r="F17" s="149">
        <v>60.199999999999996</v>
      </c>
      <c r="G17" s="146">
        <v>216.51950900800003</v>
      </c>
      <c r="H17" s="146">
        <v>47.734337839999988</v>
      </c>
      <c r="I17" s="146">
        <f t="shared" si="0"/>
        <v>264.25384684800002</v>
      </c>
      <c r="J17" s="146">
        <v>9.1706099999999999</v>
      </c>
      <c r="K17" s="146">
        <v>37.975560000000002</v>
      </c>
      <c r="L17" s="146">
        <v>225.72467</v>
      </c>
      <c r="M17" s="146">
        <f t="shared" si="4"/>
        <v>263.70023000000003</v>
      </c>
      <c r="N17" s="147">
        <f t="shared" si="2"/>
        <v>0.99790498093176883</v>
      </c>
      <c r="O17" s="150">
        <v>38.49</v>
      </c>
      <c r="P17" s="150">
        <v>0</v>
      </c>
      <c r="Q17" s="150">
        <f t="shared" si="3"/>
        <v>38.49</v>
      </c>
      <c r="R17" s="150">
        <v>30.109000000000002</v>
      </c>
      <c r="S17" s="148">
        <v>0</v>
      </c>
      <c r="T17" s="148">
        <f>R17+S17</f>
        <v>30.109000000000002</v>
      </c>
    </row>
    <row r="18" spans="1:20" ht="15.75" x14ac:dyDescent="0.25">
      <c r="A18" s="158">
        <v>13</v>
      </c>
      <c r="B18" s="141" t="s">
        <v>30</v>
      </c>
      <c r="C18" s="144">
        <v>41653</v>
      </c>
      <c r="D18" s="145">
        <v>611.30999999999995</v>
      </c>
      <c r="E18" s="145">
        <v>76.040000000000006</v>
      </c>
      <c r="F18" s="145">
        <v>49.36</v>
      </c>
      <c r="G18" s="145">
        <v>285.55</v>
      </c>
      <c r="H18" s="145">
        <v>116.38</v>
      </c>
      <c r="I18" s="145">
        <f t="shared" si="0"/>
        <v>401.93</v>
      </c>
      <c r="J18" s="145">
        <v>10.97</v>
      </c>
      <c r="K18" s="145">
        <v>43.91</v>
      </c>
      <c r="L18" s="145">
        <v>358.02</v>
      </c>
      <c r="M18" s="145">
        <f t="shared" si="4"/>
        <v>401.92999999999995</v>
      </c>
      <c r="N18" s="147">
        <f t="shared" si="2"/>
        <v>0.99999999999999989</v>
      </c>
      <c r="O18" s="148">
        <v>0.01</v>
      </c>
      <c r="P18" s="148">
        <v>0.03</v>
      </c>
      <c r="Q18" s="148">
        <f t="shared" si="3"/>
        <v>0.04</v>
      </c>
      <c r="R18" s="148">
        <f>0*12</f>
        <v>0</v>
      </c>
      <c r="S18" s="148"/>
      <c r="T18" s="148"/>
    </row>
    <row r="19" spans="1:20" ht="15.75" x14ac:dyDescent="0.25">
      <c r="A19" s="158">
        <v>14</v>
      </c>
      <c r="B19" s="143" t="s">
        <v>129</v>
      </c>
      <c r="C19" s="144">
        <v>42690</v>
      </c>
      <c r="D19" s="145">
        <v>333.88</v>
      </c>
      <c r="E19" s="145">
        <v>52.629999999999995</v>
      </c>
      <c r="F19" s="145">
        <v>39.5</v>
      </c>
      <c r="G19" s="145">
        <v>91.87</v>
      </c>
      <c r="H19" s="145">
        <v>62.93</v>
      </c>
      <c r="I19" s="145">
        <f t="shared" si="0"/>
        <v>154.80000000000001</v>
      </c>
      <c r="J19" s="146">
        <v>5.9579899999999997</v>
      </c>
      <c r="K19" s="146">
        <v>25.586279999999999</v>
      </c>
      <c r="L19" s="146">
        <v>129.21384</v>
      </c>
      <c r="M19" s="146">
        <f t="shared" si="4"/>
        <v>154.80011999999999</v>
      </c>
      <c r="N19" s="147">
        <f t="shared" si="2"/>
        <v>1.0000007751937983</v>
      </c>
      <c r="O19" s="148"/>
      <c r="P19" s="148"/>
      <c r="Q19" s="148"/>
      <c r="R19" s="148"/>
      <c r="S19" s="148"/>
      <c r="T19" s="148"/>
    </row>
    <row r="20" spans="1:20" ht="24" x14ac:dyDescent="0.25">
      <c r="A20" s="158">
        <v>15</v>
      </c>
      <c r="B20" s="162" t="s">
        <v>31</v>
      </c>
      <c r="C20" s="144">
        <v>41712</v>
      </c>
      <c r="D20" s="145">
        <v>725.98</v>
      </c>
      <c r="E20" s="145">
        <v>80.099999999999994</v>
      </c>
      <c r="F20" s="145">
        <v>62.61</v>
      </c>
      <c r="G20" s="145">
        <v>420.83</v>
      </c>
      <c r="H20" s="145">
        <v>125.59</v>
      </c>
      <c r="I20" s="145">
        <f t="shared" si="0"/>
        <v>546.41999999999996</v>
      </c>
      <c r="J20" s="146">
        <v>14.319459999999999</v>
      </c>
      <c r="K20" s="146">
        <v>51.170310000000001</v>
      </c>
      <c r="L20" s="146">
        <v>478.43592999999998</v>
      </c>
      <c r="M20" s="146">
        <f t="shared" si="4"/>
        <v>529.60623999999996</v>
      </c>
      <c r="N20" s="147">
        <f t="shared" si="2"/>
        <v>0.96922923758281176</v>
      </c>
      <c r="O20" s="148">
        <v>16.95</v>
      </c>
      <c r="P20" s="148">
        <v>0</v>
      </c>
      <c r="Q20" s="148">
        <f t="shared" si="3"/>
        <v>16.95</v>
      </c>
      <c r="R20" s="148">
        <f>1.3*12</f>
        <v>15.600000000000001</v>
      </c>
      <c r="S20" s="148"/>
      <c r="T20" s="148"/>
    </row>
    <row r="21" spans="1:20" ht="24" x14ac:dyDescent="0.25">
      <c r="A21" s="158">
        <v>16</v>
      </c>
      <c r="B21" s="162" t="s">
        <v>32</v>
      </c>
      <c r="C21" s="144">
        <v>41684</v>
      </c>
      <c r="D21" s="145">
        <v>1123.73</v>
      </c>
      <c r="E21" s="145">
        <v>76.319999999999993</v>
      </c>
      <c r="F21" s="145">
        <v>45.34</v>
      </c>
      <c r="G21" s="145">
        <v>469.72</v>
      </c>
      <c r="H21" s="145">
        <v>230.45</v>
      </c>
      <c r="I21" s="145">
        <f t="shared" si="0"/>
        <v>700.17000000000007</v>
      </c>
      <c r="J21" s="145">
        <v>25.05</v>
      </c>
      <c r="K21" s="145">
        <v>108.01</v>
      </c>
      <c r="L21" s="145">
        <v>592.16</v>
      </c>
      <c r="M21" s="145">
        <f t="shared" si="4"/>
        <v>700.17</v>
      </c>
      <c r="N21" s="147">
        <f t="shared" si="2"/>
        <v>0.99999999999999989</v>
      </c>
      <c r="O21" s="148">
        <v>12.28</v>
      </c>
      <c r="P21" s="148">
        <v>1.0900000000000001</v>
      </c>
      <c r="Q21" s="148">
        <f t="shared" si="3"/>
        <v>13.37</v>
      </c>
      <c r="R21" s="148">
        <f>1.08*12</f>
        <v>12.96</v>
      </c>
      <c r="S21" s="148"/>
      <c r="T21" s="148"/>
    </row>
    <row r="22" spans="1:20" ht="15.75" x14ac:dyDescent="0.25">
      <c r="A22" s="158">
        <v>17</v>
      </c>
      <c r="B22" s="143" t="s">
        <v>109</v>
      </c>
      <c r="C22" s="144">
        <v>42476</v>
      </c>
      <c r="D22" s="145">
        <v>27.22</v>
      </c>
      <c r="E22" s="145">
        <v>88.56</v>
      </c>
      <c r="F22" s="145">
        <v>85.75</v>
      </c>
      <c r="G22" s="145">
        <v>17.91</v>
      </c>
      <c r="H22" s="145">
        <v>7.15</v>
      </c>
      <c r="I22" s="145">
        <f t="shared" si="0"/>
        <v>25.060000000000002</v>
      </c>
      <c r="J22" s="146">
        <v>0.63600000000000001</v>
      </c>
      <c r="K22" s="146">
        <v>1.9652400000000001</v>
      </c>
      <c r="L22" s="146">
        <v>19.613489999999999</v>
      </c>
      <c r="M22" s="146">
        <f t="shared" si="4"/>
        <v>21.57873</v>
      </c>
      <c r="N22" s="147">
        <f t="shared" si="2"/>
        <v>0.86108260175578599</v>
      </c>
      <c r="O22" s="148"/>
      <c r="P22" s="148"/>
      <c r="Q22" s="148"/>
      <c r="R22" s="148"/>
      <c r="S22" s="148"/>
      <c r="T22" s="148"/>
    </row>
    <row r="23" spans="1:20" ht="15.75" x14ac:dyDescent="0.25">
      <c r="A23" s="158">
        <v>18</v>
      </c>
      <c r="B23" s="5" t="s">
        <v>51</v>
      </c>
      <c r="C23" s="144">
        <v>42416</v>
      </c>
      <c r="D23" s="145">
        <v>29.64</v>
      </c>
      <c r="E23" s="145">
        <v>77.790000000000006</v>
      </c>
      <c r="F23" s="145">
        <v>50.87</v>
      </c>
      <c r="G23" s="145">
        <v>18.43</v>
      </c>
      <c r="H23" s="145">
        <v>3.03</v>
      </c>
      <c r="I23" s="145">
        <f t="shared" si="0"/>
        <v>21.46</v>
      </c>
      <c r="J23" s="146">
        <v>0.14943999999999999</v>
      </c>
      <c r="K23" s="146">
        <v>0.84526000000000001</v>
      </c>
      <c r="L23" s="146">
        <v>20.55405</v>
      </c>
      <c r="M23" s="146">
        <f t="shared" si="4"/>
        <v>21.39931</v>
      </c>
      <c r="N23" s="147">
        <f t="shared" si="2"/>
        <v>0.99717194780987883</v>
      </c>
      <c r="O23" s="148">
        <v>0.3</v>
      </c>
      <c r="P23" s="148">
        <v>0</v>
      </c>
      <c r="Q23" s="148">
        <f t="shared" si="3"/>
        <v>0.3</v>
      </c>
      <c r="R23" s="148">
        <f>0*12</f>
        <v>0</v>
      </c>
      <c r="S23" s="148"/>
      <c r="T23" s="148"/>
    </row>
    <row r="24" spans="1:20" ht="15.75" x14ac:dyDescent="0.25">
      <c r="A24" s="158">
        <v>19</v>
      </c>
      <c r="B24" s="143" t="s">
        <v>90</v>
      </c>
      <c r="C24" s="144">
        <v>42443</v>
      </c>
      <c r="D24" s="145">
        <v>10.91</v>
      </c>
      <c r="E24" s="145">
        <v>81.88</v>
      </c>
      <c r="F24" s="145">
        <v>48.6</v>
      </c>
      <c r="G24" s="145">
        <v>4.33</v>
      </c>
      <c r="H24" s="145">
        <v>2.73</v>
      </c>
      <c r="I24" s="145">
        <f t="shared" si="0"/>
        <v>7.0600000000000005</v>
      </c>
      <c r="J24" s="146">
        <v>0.25588</v>
      </c>
      <c r="K24" s="146">
        <v>0.81740000000000002</v>
      </c>
      <c r="L24" s="146">
        <v>5.8647499999999999</v>
      </c>
      <c r="M24" s="146">
        <f t="shared" si="4"/>
        <v>6.68215</v>
      </c>
      <c r="N24" s="147">
        <f t="shared" si="2"/>
        <v>0.94648016997167128</v>
      </c>
      <c r="O24" s="148"/>
      <c r="P24" s="148"/>
      <c r="Q24" s="148"/>
      <c r="R24" s="148"/>
      <c r="S24" s="148"/>
      <c r="T24" s="148"/>
    </row>
    <row r="25" spans="1:20" ht="15.75" x14ac:dyDescent="0.25">
      <c r="A25" s="158">
        <v>20</v>
      </c>
      <c r="B25" s="141" t="s">
        <v>121</v>
      </c>
      <c r="C25" s="144">
        <v>42567</v>
      </c>
      <c r="D25" s="145">
        <v>19.809999999999999</v>
      </c>
      <c r="E25" s="145">
        <v>79.83</v>
      </c>
      <c r="F25" s="145">
        <v>61.98</v>
      </c>
      <c r="G25" s="145">
        <v>11.23</v>
      </c>
      <c r="H25" s="145">
        <v>3.56</v>
      </c>
      <c r="I25" s="145">
        <f t="shared" si="0"/>
        <v>14.790000000000001</v>
      </c>
      <c r="J25" s="146">
        <v>0.47499999999999998</v>
      </c>
      <c r="K25" s="146">
        <v>2.10765</v>
      </c>
      <c r="L25" s="146">
        <v>11.939220000000001</v>
      </c>
      <c r="M25" s="146">
        <f t="shared" si="4"/>
        <v>14.04687</v>
      </c>
      <c r="N25" s="147">
        <f t="shared" si="2"/>
        <v>0.94975456389452328</v>
      </c>
      <c r="O25" s="148"/>
      <c r="P25" s="148"/>
      <c r="Q25" s="148"/>
      <c r="R25" s="148"/>
      <c r="S25" s="148"/>
      <c r="T25" s="148"/>
    </row>
    <row r="26" spans="1:20" ht="15.75" x14ac:dyDescent="0.25">
      <c r="A26" s="158">
        <v>21</v>
      </c>
      <c r="B26" s="143" t="s">
        <v>44</v>
      </c>
      <c r="C26" s="144">
        <v>42324</v>
      </c>
      <c r="D26" s="145">
        <v>419.47</v>
      </c>
      <c r="E26" s="145">
        <v>82.17</v>
      </c>
      <c r="F26" s="145">
        <v>55.77</v>
      </c>
      <c r="G26" s="145">
        <v>287.19</v>
      </c>
      <c r="H26" s="145">
        <v>39.020000000000003</v>
      </c>
      <c r="I26" s="145">
        <f t="shared" si="0"/>
        <v>326.20999999999998</v>
      </c>
      <c r="J26" s="146">
        <v>10.48007</v>
      </c>
      <c r="K26" s="146">
        <v>37.579300000000003</v>
      </c>
      <c r="L26" s="146">
        <v>285.63821000000002</v>
      </c>
      <c r="M26" s="146">
        <f t="shared" si="4"/>
        <v>323.21751</v>
      </c>
      <c r="N26" s="147">
        <f t="shared" si="2"/>
        <v>0.99082649213696705</v>
      </c>
      <c r="O26" s="148">
        <v>0.41</v>
      </c>
      <c r="P26" s="148">
        <v>7.0000000000000007E-2</v>
      </c>
      <c r="Q26" s="148">
        <f t="shared" si="3"/>
        <v>0.48</v>
      </c>
      <c r="R26" s="148">
        <f>0*12</f>
        <v>0</v>
      </c>
      <c r="S26" s="148"/>
      <c r="T26" s="148"/>
    </row>
    <row r="27" spans="1:20" ht="15.75" x14ac:dyDescent="0.25">
      <c r="A27" s="158">
        <v>22</v>
      </c>
      <c r="B27" s="143" t="s">
        <v>33</v>
      </c>
      <c r="C27" s="144">
        <v>41623</v>
      </c>
      <c r="D27" s="145">
        <v>277.04000000000002</v>
      </c>
      <c r="E27" s="145">
        <v>54.79</v>
      </c>
      <c r="F27" s="145">
        <v>44.83</v>
      </c>
      <c r="G27" s="145">
        <v>94.88</v>
      </c>
      <c r="H27" s="145">
        <v>46.57</v>
      </c>
      <c r="I27" s="145">
        <f t="shared" si="0"/>
        <v>141.44999999999999</v>
      </c>
      <c r="J27" s="145">
        <v>1.79</v>
      </c>
      <c r="K27" s="145">
        <v>7.71</v>
      </c>
      <c r="L27" s="145">
        <v>133.74</v>
      </c>
      <c r="M27" s="145">
        <f t="shared" si="4"/>
        <v>141.45000000000002</v>
      </c>
      <c r="N27" s="147">
        <f t="shared" si="2"/>
        <v>1.0000000000000002</v>
      </c>
      <c r="O27" s="150">
        <v>21.09</v>
      </c>
      <c r="P27" s="150">
        <v>0</v>
      </c>
      <c r="Q27" s="150">
        <f t="shared" si="3"/>
        <v>21.09</v>
      </c>
      <c r="R27" s="150">
        <f>1.617*12</f>
        <v>19.404</v>
      </c>
      <c r="S27" s="151"/>
      <c r="T27" s="151"/>
    </row>
    <row r="28" spans="1:20" ht="15.75" x14ac:dyDescent="0.25">
      <c r="A28" s="158">
        <v>23</v>
      </c>
      <c r="B28" s="141" t="s">
        <v>34</v>
      </c>
      <c r="C28" s="144">
        <v>41560</v>
      </c>
      <c r="D28" s="145">
        <v>686.21</v>
      </c>
      <c r="E28" s="145">
        <v>69.09</v>
      </c>
      <c r="F28" s="145">
        <v>53</v>
      </c>
      <c r="G28" s="145">
        <v>356.09</v>
      </c>
      <c r="H28" s="145">
        <v>90.53</v>
      </c>
      <c r="I28" s="145">
        <f t="shared" si="0"/>
        <v>446.62</v>
      </c>
      <c r="J28" s="145">
        <v>9.32</v>
      </c>
      <c r="K28" s="145">
        <v>37</v>
      </c>
      <c r="L28" s="145">
        <v>409.62</v>
      </c>
      <c r="M28" s="145">
        <f t="shared" si="4"/>
        <v>446.62</v>
      </c>
      <c r="N28" s="147">
        <f t="shared" si="2"/>
        <v>1</v>
      </c>
      <c r="O28" s="148">
        <v>15.95</v>
      </c>
      <c r="P28" s="148">
        <v>0.99</v>
      </c>
      <c r="Q28" s="148">
        <f t="shared" si="3"/>
        <v>16.939999999999998</v>
      </c>
      <c r="R28" s="148">
        <f>1.3*12</f>
        <v>15.600000000000001</v>
      </c>
      <c r="S28" s="148">
        <f>0.08*12</f>
        <v>0.96</v>
      </c>
      <c r="T28" s="148"/>
    </row>
    <row r="29" spans="1:20" ht="15.75" x14ac:dyDescent="0.25">
      <c r="A29" s="158">
        <v>24</v>
      </c>
      <c r="B29" s="143" t="s">
        <v>48</v>
      </c>
      <c r="C29" s="144">
        <v>42383</v>
      </c>
      <c r="D29" s="145">
        <v>6.08</v>
      </c>
      <c r="E29" s="145">
        <v>75.739999999999995</v>
      </c>
      <c r="F29" s="145">
        <v>40.36</v>
      </c>
      <c r="G29" s="145">
        <v>3.45</v>
      </c>
      <c r="H29" s="145">
        <v>0.61</v>
      </c>
      <c r="I29" s="145">
        <f t="shared" si="0"/>
        <v>4.0600000000000005</v>
      </c>
      <c r="J29" s="146">
        <v>0.16472999999999999</v>
      </c>
      <c r="K29" s="146">
        <v>0.53986000000000001</v>
      </c>
      <c r="L29" s="146">
        <v>3.2409300000000001</v>
      </c>
      <c r="M29" s="146">
        <f t="shared" si="4"/>
        <v>3.7807900000000001</v>
      </c>
      <c r="N29" s="147">
        <f t="shared" si="2"/>
        <v>0.93122906403940875</v>
      </c>
      <c r="O29" s="148">
        <v>0.34</v>
      </c>
      <c r="P29" s="148">
        <v>0.24</v>
      </c>
      <c r="Q29" s="148">
        <f t="shared" si="3"/>
        <v>0.58000000000000007</v>
      </c>
      <c r="R29" s="148">
        <f>0.02*12</f>
        <v>0.24</v>
      </c>
      <c r="S29" s="148"/>
      <c r="T29" s="148"/>
    </row>
    <row r="30" spans="1:20" ht="15.75" x14ac:dyDescent="0.25">
      <c r="A30" s="158">
        <v>25</v>
      </c>
      <c r="B30" s="162" t="s">
        <v>132</v>
      </c>
      <c r="C30" s="144">
        <v>42690</v>
      </c>
      <c r="D30" s="145">
        <v>721.39</v>
      </c>
      <c r="E30" s="145">
        <v>62.55</v>
      </c>
      <c r="F30" s="145">
        <v>37.79</v>
      </c>
      <c r="G30" s="145">
        <v>232.62</v>
      </c>
      <c r="H30" s="145">
        <v>132.08000000000001</v>
      </c>
      <c r="I30" s="145">
        <f t="shared" si="0"/>
        <v>364.70000000000005</v>
      </c>
      <c r="J30" s="146">
        <v>17.165929999999999</v>
      </c>
      <c r="K30" s="146">
        <v>73.270380000000003</v>
      </c>
      <c r="L30" s="146">
        <v>284.06673999999998</v>
      </c>
      <c r="M30" s="146">
        <f t="shared" si="4"/>
        <v>357.33711999999997</v>
      </c>
      <c r="N30" s="147">
        <f t="shared" si="2"/>
        <v>0.97981113243761975</v>
      </c>
      <c r="O30" s="148"/>
      <c r="P30" s="148"/>
      <c r="Q30" s="148"/>
      <c r="R30" s="148"/>
      <c r="S30" s="148"/>
      <c r="T30" s="148"/>
    </row>
    <row r="31" spans="1:20" ht="15.75" x14ac:dyDescent="0.25">
      <c r="A31" s="158">
        <v>26</v>
      </c>
      <c r="B31" s="141" t="s">
        <v>119</v>
      </c>
      <c r="C31" s="144">
        <v>42290</v>
      </c>
      <c r="D31" s="146">
        <v>352.89</v>
      </c>
      <c r="E31" s="146">
        <v>60.96</v>
      </c>
      <c r="F31" s="146">
        <v>41.14</v>
      </c>
      <c r="G31" s="146">
        <v>143.079216</v>
      </c>
      <c r="H31" s="146">
        <v>48.619252000000003</v>
      </c>
      <c r="I31" s="146">
        <f t="shared" si="0"/>
        <v>191.69846799999999</v>
      </c>
      <c r="J31" s="145">
        <v>5.67</v>
      </c>
      <c r="K31" s="145">
        <v>15.29</v>
      </c>
      <c r="L31" s="145">
        <v>176.33</v>
      </c>
      <c r="M31" s="145">
        <f t="shared" si="4"/>
        <v>191.62</v>
      </c>
      <c r="N31" s="147">
        <f t="shared" si="2"/>
        <v>0.99959066965522136</v>
      </c>
      <c r="O31" s="151">
        <v>17.18</v>
      </c>
      <c r="P31" s="151">
        <v>1.53</v>
      </c>
      <c r="Q31" s="151">
        <f t="shared" si="3"/>
        <v>18.71</v>
      </c>
      <c r="R31" s="151">
        <f>1.54*12</f>
        <v>18.48</v>
      </c>
      <c r="S31" s="151"/>
      <c r="T31" s="151"/>
    </row>
    <row r="32" spans="1:20" ht="15.75" x14ac:dyDescent="0.25">
      <c r="A32" s="158">
        <v>27</v>
      </c>
      <c r="B32" s="143" t="s">
        <v>35</v>
      </c>
      <c r="C32" s="144">
        <v>42260</v>
      </c>
      <c r="D32" s="145">
        <v>36.71</v>
      </c>
      <c r="E32" s="146">
        <v>74.75</v>
      </c>
      <c r="F32" s="146">
        <v>49.54</v>
      </c>
      <c r="G32" s="145">
        <v>20.260000000000002</v>
      </c>
      <c r="H32" s="145">
        <v>4.76</v>
      </c>
      <c r="I32" s="145">
        <f t="shared" si="0"/>
        <v>25.020000000000003</v>
      </c>
      <c r="J32" s="146">
        <v>1.0962000000000001</v>
      </c>
      <c r="K32" s="146">
        <v>4.97933</v>
      </c>
      <c r="L32" s="146">
        <v>19.848800000000001</v>
      </c>
      <c r="M32" s="146">
        <f t="shared" si="4"/>
        <v>24.828130000000002</v>
      </c>
      <c r="N32" s="147">
        <f t="shared" si="2"/>
        <v>0.99233133493205428</v>
      </c>
      <c r="O32" s="151">
        <v>0.26</v>
      </c>
      <c r="P32" s="151">
        <v>0.17</v>
      </c>
      <c r="Q32" s="151">
        <f t="shared" si="3"/>
        <v>0.43000000000000005</v>
      </c>
      <c r="R32" s="151">
        <f>0.02*12</f>
        <v>0.24</v>
      </c>
      <c r="S32" s="148"/>
      <c r="T32" s="148"/>
    </row>
    <row r="33" spans="1:20" ht="24" x14ac:dyDescent="0.25">
      <c r="A33" s="158">
        <v>28</v>
      </c>
      <c r="B33" s="162" t="s">
        <v>79</v>
      </c>
      <c r="C33" s="144">
        <v>42383</v>
      </c>
      <c r="D33" s="145">
        <v>1995.81</v>
      </c>
      <c r="E33" s="145">
        <v>79.56</v>
      </c>
      <c r="F33" s="145">
        <v>64.430000000000007</v>
      </c>
      <c r="G33" s="145">
        <v>1234.0899999999999</v>
      </c>
      <c r="H33" s="145">
        <v>286.52</v>
      </c>
      <c r="I33" s="145">
        <f t="shared" si="0"/>
        <v>1520.61</v>
      </c>
      <c r="J33" s="146">
        <v>40.945</v>
      </c>
      <c r="K33" s="146">
        <v>162.84978000000001</v>
      </c>
      <c r="L33" s="146">
        <v>1336.9816800000001</v>
      </c>
      <c r="M33" s="146">
        <f t="shared" si="4"/>
        <v>1499.8314600000001</v>
      </c>
      <c r="N33" s="147">
        <f t="shared" si="2"/>
        <v>0.9863353917177976</v>
      </c>
      <c r="O33" s="151">
        <v>96.14</v>
      </c>
      <c r="P33" s="151">
        <v>0</v>
      </c>
      <c r="Q33" s="151">
        <f t="shared" si="3"/>
        <v>96.14</v>
      </c>
      <c r="R33" s="151">
        <f>2.14*12</f>
        <v>25.68</v>
      </c>
      <c r="S33" s="151"/>
      <c r="T33" s="151"/>
    </row>
    <row r="34" spans="1:20" ht="15.75" x14ac:dyDescent="0.25">
      <c r="A34" s="158">
        <v>29</v>
      </c>
      <c r="B34" s="162" t="s">
        <v>38</v>
      </c>
      <c r="C34" s="144">
        <v>42290</v>
      </c>
      <c r="D34" s="145">
        <v>101.17</v>
      </c>
      <c r="E34" s="146">
        <v>65.260000000000005</v>
      </c>
      <c r="F34" s="145">
        <v>52.05</v>
      </c>
      <c r="G34" s="145">
        <v>45.85</v>
      </c>
      <c r="H34" s="145">
        <v>16.09</v>
      </c>
      <c r="I34" s="145">
        <f t="shared" si="0"/>
        <v>61.94</v>
      </c>
      <c r="J34" s="145">
        <v>1.84</v>
      </c>
      <c r="K34" s="145">
        <v>7.92</v>
      </c>
      <c r="L34" s="145">
        <v>54.02</v>
      </c>
      <c r="M34" s="145">
        <f t="shared" si="4"/>
        <v>61.940000000000005</v>
      </c>
      <c r="N34" s="147">
        <f t="shared" si="2"/>
        <v>1.0000000000000002</v>
      </c>
      <c r="O34" s="150"/>
      <c r="P34" s="150"/>
      <c r="Q34" s="150"/>
      <c r="R34" s="150">
        <v>0.03</v>
      </c>
      <c r="S34" s="150">
        <v>0.105</v>
      </c>
      <c r="T34" s="151"/>
    </row>
    <row r="35" spans="1:20" ht="15" customHeight="1" x14ac:dyDescent="0.25">
      <c r="A35" s="158">
        <v>30</v>
      </c>
      <c r="B35" s="162" t="s">
        <v>64</v>
      </c>
      <c r="C35" s="144">
        <v>42171</v>
      </c>
      <c r="D35" s="145">
        <v>913.48</v>
      </c>
      <c r="E35" s="145">
        <v>74.47</v>
      </c>
      <c r="F35" s="145">
        <v>47.55</v>
      </c>
      <c r="G35" s="145">
        <v>463.31</v>
      </c>
      <c r="H35" s="145">
        <v>138.53</v>
      </c>
      <c r="I35" s="145">
        <f t="shared" si="0"/>
        <v>601.84</v>
      </c>
      <c r="J35" s="146">
        <v>15.859389999999999</v>
      </c>
      <c r="K35" s="146">
        <v>51.820540000000001</v>
      </c>
      <c r="L35" s="146">
        <v>550.01715999999999</v>
      </c>
      <c r="M35" s="146">
        <f>K35+L35</f>
        <v>601.83770000000004</v>
      </c>
      <c r="N35" s="147">
        <f t="shared" si="2"/>
        <v>0.99999617838628208</v>
      </c>
      <c r="O35" s="151"/>
      <c r="P35" s="151"/>
      <c r="Q35" s="151"/>
      <c r="R35" s="151">
        <v>30.64</v>
      </c>
      <c r="S35" s="151">
        <v>3.8660000000000001</v>
      </c>
      <c r="T35" s="151"/>
    </row>
    <row r="36" spans="1:20" ht="15.75" x14ac:dyDescent="0.25">
      <c r="A36" s="158">
        <v>31</v>
      </c>
      <c r="B36" s="143" t="s">
        <v>50</v>
      </c>
      <c r="C36" s="144">
        <v>42443</v>
      </c>
      <c r="D36" s="145">
        <v>3.8</v>
      </c>
      <c r="E36" s="145">
        <v>29.94</v>
      </c>
      <c r="F36" s="145">
        <v>1.7</v>
      </c>
      <c r="G36" s="145">
        <v>0.61</v>
      </c>
      <c r="H36" s="145">
        <v>0.02</v>
      </c>
      <c r="I36" s="145">
        <f t="shared" si="0"/>
        <v>0.63</v>
      </c>
      <c r="J36" s="146">
        <v>4.1430000000000002E-2</v>
      </c>
      <c r="K36" s="146">
        <v>0.16714000000000001</v>
      </c>
      <c r="L36" s="146">
        <v>0.37537999999999999</v>
      </c>
      <c r="M36" s="146">
        <v>0.55000000000000004</v>
      </c>
      <c r="N36" s="147">
        <f t="shared" si="2"/>
        <v>0.87301587301587313</v>
      </c>
      <c r="O36" s="151"/>
      <c r="P36" s="151"/>
      <c r="Q36" s="151"/>
      <c r="R36" s="151"/>
      <c r="S36" s="151"/>
      <c r="T36" s="151"/>
    </row>
    <row r="37" spans="1:20" ht="24" x14ac:dyDescent="0.25">
      <c r="A37" s="158">
        <v>32</v>
      </c>
      <c r="B37" s="162" t="s">
        <v>43</v>
      </c>
      <c r="C37" s="144">
        <v>42324</v>
      </c>
      <c r="D37" s="145">
        <v>2.4300000000000002</v>
      </c>
      <c r="E37" s="145">
        <v>26.66</v>
      </c>
      <c r="F37" s="145">
        <v>56.47</v>
      </c>
      <c r="G37" s="145">
        <v>0.16</v>
      </c>
      <c r="H37" s="145">
        <v>1.03</v>
      </c>
      <c r="I37" s="145">
        <f t="shared" si="0"/>
        <v>1.19</v>
      </c>
      <c r="J37" s="146">
        <v>1.1129999999999999E-2</v>
      </c>
      <c r="K37" s="146">
        <v>0.05</v>
      </c>
      <c r="L37" s="146">
        <v>0.82604999999999995</v>
      </c>
      <c r="M37" s="146">
        <f>K37+L37</f>
        <v>0.87605</v>
      </c>
      <c r="N37" s="147">
        <f t="shared" si="2"/>
        <v>0.73617647058823532</v>
      </c>
      <c r="O37" s="151"/>
      <c r="P37" s="151"/>
      <c r="Q37" s="151"/>
      <c r="R37" s="151"/>
      <c r="S37" s="151"/>
      <c r="T37" s="151"/>
    </row>
    <row r="38" spans="1:20" ht="26.25" customHeight="1" x14ac:dyDescent="0.25">
      <c r="A38" s="158">
        <v>33</v>
      </c>
      <c r="B38" s="162" t="s">
        <v>84</v>
      </c>
      <c r="C38" s="144">
        <v>42443</v>
      </c>
      <c r="D38" s="145">
        <v>3.43</v>
      </c>
      <c r="E38" s="145">
        <v>84.19</v>
      </c>
      <c r="F38" s="145">
        <v>51.54</v>
      </c>
      <c r="G38" s="145">
        <v>1.54</v>
      </c>
      <c r="H38" s="145">
        <v>0.82</v>
      </c>
      <c r="I38" s="145">
        <f t="shared" si="0"/>
        <v>2.36</v>
      </c>
      <c r="J38" s="146">
        <v>4.1790000000000001E-2</v>
      </c>
      <c r="K38" s="146">
        <v>0.23199</v>
      </c>
      <c r="L38" s="146">
        <v>1.9783900000000001</v>
      </c>
      <c r="M38" s="146">
        <f>K38+L38</f>
        <v>2.2103800000000002</v>
      </c>
      <c r="N38" s="147">
        <f t="shared" si="2"/>
        <v>0.93660169491525436</v>
      </c>
      <c r="O38" s="151"/>
      <c r="P38" s="151"/>
      <c r="Q38" s="151"/>
      <c r="R38" s="151"/>
      <c r="S38" s="151"/>
      <c r="T38" s="151"/>
    </row>
    <row r="39" spans="1:20" ht="15.75" x14ac:dyDescent="0.25">
      <c r="A39" s="158">
        <v>34</v>
      </c>
      <c r="B39" s="5" t="s">
        <v>37</v>
      </c>
      <c r="C39" s="144">
        <v>42230</v>
      </c>
      <c r="D39" s="145">
        <v>0.64</v>
      </c>
      <c r="E39" s="146">
        <v>35.299999999999997</v>
      </c>
      <c r="F39" s="145">
        <v>33.56</v>
      </c>
      <c r="G39" s="145">
        <v>0.05</v>
      </c>
      <c r="H39" s="145">
        <v>0.17</v>
      </c>
      <c r="I39" s="145">
        <f t="shared" si="0"/>
        <v>0.22000000000000003</v>
      </c>
      <c r="J39" s="145">
        <v>0.01</v>
      </c>
      <c r="K39" s="145">
        <v>0.04</v>
      </c>
      <c r="L39" s="145">
        <v>0.18</v>
      </c>
      <c r="M39" s="145">
        <f>K39+L39</f>
        <v>0.22</v>
      </c>
      <c r="N39" s="147">
        <f t="shared" si="2"/>
        <v>0.99999999999999989</v>
      </c>
      <c r="O39" s="151"/>
      <c r="P39" s="151"/>
      <c r="Q39" s="151"/>
      <c r="R39" s="151"/>
      <c r="S39" s="151"/>
      <c r="T39" s="151"/>
    </row>
    <row r="40" spans="1:20" ht="15.75" x14ac:dyDescent="0.25">
      <c r="A40" s="158">
        <v>35</v>
      </c>
      <c r="B40" s="5" t="s">
        <v>41</v>
      </c>
      <c r="C40" s="144">
        <v>41684</v>
      </c>
      <c r="D40" s="145">
        <v>10.55</v>
      </c>
      <c r="E40" s="145">
        <v>38.54</v>
      </c>
      <c r="F40" s="145">
        <v>47.26</v>
      </c>
      <c r="G40" s="145">
        <v>0.11</v>
      </c>
      <c r="H40" s="145">
        <v>4.8499999999999996</v>
      </c>
      <c r="I40" s="145">
        <f t="shared" si="0"/>
        <v>4.96</v>
      </c>
      <c r="J40" s="146">
        <v>1.2700000000000001E-3</v>
      </c>
      <c r="K40" s="146">
        <v>5.79E-3</v>
      </c>
      <c r="L40" s="146">
        <v>2.6960199999999999</v>
      </c>
      <c r="M40" s="146">
        <f>K40+L40</f>
        <v>2.70181</v>
      </c>
      <c r="N40" s="147">
        <f t="shared" si="2"/>
        <v>0.54471975806451611</v>
      </c>
      <c r="O40" s="151"/>
      <c r="P40" s="151"/>
      <c r="Q40" s="151"/>
      <c r="R40" s="151"/>
      <c r="S40" s="151"/>
      <c r="T40" s="151"/>
    </row>
    <row r="41" spans="1:20" ht="18.75" customHeight="1" x14ac:dyDescent="0.25">
      <c r="A41" s="158">
        <v>36</v>
      </c>
      <c r="B41" s="141" t="s">
        <v>42</v>
      </c>
      <c r="C41" s="144">
        <v>42260</v>
      </c>
      <c r="D41" s="145">
        <v>12.44</v>
      </c>
      <c r="E41" s="145">
        <v>59.68</v>
      </c>
      <c r="F41" s="145">
        <v>46.94</v>
      </c>
      <c r="G41" s="145">
        <v>2.35</v>
      </c>
      <c r="H41" s="145">
        <v>3.99</v>
      </c>
      <c r="I41" s="145">
        <f t="shared" si="0"/>
        <v>6.34</v>
      </c>
      <c r="J41" s="146">
        <v>0.2505</v>
      </c>
      <c r="K41" s="146">
        <v>0.86470000000000002</v>
      </c>
      <c r="L41" s="146">
        <v>5.1276700000000002</v>
      </c>
      <c r="M41" s="146">
        <f>K41+L41</f>
        <v>5.9923700000000002</v>
      </c>
      <c r="N41" s="147">
        <f t="shared" si="2"/>
        <v>0.94516876971608843</v>
      </c>
      <c r="O41" s="151"/>
      <c r="P41" s="151"/>
      <c r="Q41" s="151"/>
      <c r="R41" s="151"/>
      <c r="S41" s="151"/>
      <c r="T41" s="151"/>
    </row>
    <row r="42" spans="1:20" ht="15.75" x14ac:dyDescent="0.25">
      <c r="A42" s="159"/>
      <c r="B42" s="145" t="s">
        <v>19</v>
      </c>
      <c r="C42" s="145"/>
      <c r="D42" s="146">
        <f>SUM(D6:D41)</f>
        <v>12101.962379999997</v>
      </c>
      <c r="E42" s="145"/>
      <c r="F42" s="145"/>
      <c r="G42" s="146">
        <f>SUM(G6:G41)</f>
        <v>6249.3287250080002</v>
      </c>
      <c r="H42" s="146">
        <f t="shared" ref="H42:M42" si="5">SUM(H6:H41)</f>
        <v>1885.6135898399993</v>
      </c>
      <c r="I42" s="146">
        <f t="shared" si="5"/>
        <v>8134.9423148480009</v>
      </c>
      <c r="J42" s="146">
        <f t="shared" si="5"/>
        <v>236.18327999999994</v>
      </c>
      <c r="K42" s="146">
        <f t="shared" si="5"/>
        <v>940.57041000000004</v>
      </c>
      <c r="L42" s="146">
        <f t="shared" si="5"/>
        <v>7114.1453600000013</v>
      </c>
      <c r="M42" s="154">
        <f t="shared" si="5"/>
        <v>8054.7232499999991</v>
      </c>
      <c r="N42" s="150"/>
      <c r="O42" s="148">
        <f>SUM(O6:O33)</f>
        <v>353.59999999999997</v>
      </c>
      <c r="P42" s="148">
        <f>SUM(P15:P33)</f>
        <v>5.19</v>
      </c>
      <c r="Q42" s="148">
        <f t="shared" si="3"/>
        <v>358.78999999999996</v>
      </c>
      <c r="R42" s="148">
        <f>SUM(R6:R33)</f>
        <v>274.39299999999997</v>
      </c>
      <c r="S42" s="148"/>
      <c r="T42" s="148"/>
    </row>
    <row r="43" spans="1:20" ht="15.75" x14ac:dyDescent="0.25">
      <c r="A43" s="160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</row>
    <row r="44" spans="1:20" ht="15.75" x14ac:dyDescent="0.25">
      <c r="A44" s="282" t="s">
        <v>139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155"/>
      <c r="P44" s="155"/>
      <c r="Q44" s="155"/>
      <c r="R44" s="155"/>
      <c r="S44" s="155"/>
      <c r="T44" s="155"/>
    </row>
  </sheetData>
  <mergeCells count="25">
    <mergeCell ref="A44:N44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K4"/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Q4:Q5"/>
    <mergeCell ref="R4:R5"/>
  </mergeCells>
  <pageMargins left="0.7" right="0.7" top="0.75" bottom="0.75" header="0.3" footer="0.3"/>
  <pageSetup scale="76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workbookViewId="0">
      <selection activeCell="M8" sqref="M8"/>
    </sheetView>
  </sheetViews>
  <sheetFormatPr defaultRowHeight="15" x14ac:dyDescent="0.25"/>
  <cols>
    <col min="1" max="1" width="7.7109375" style="161" customWidth="1"/>
    <col min="2" max="2" width="24" style="164" customWidth="1"/>
    <col min="3" max="9" width="10.85546875" customWidth="1"/>
    <col min="10" max="10" width="13.5703125" customWidth="1"/>
    <col min="11" max="11" width="13.7109375" customWidth="1"/>
    <col min="12" max="12" width="12.28515625" customWidth="1"/>
    <col min="13" max="13" width="12.42578125" customWidth="1"/>
    <col min="14" max="20" width="0" hidden="1" customWidth="1"/>
  </cols>
  <sheetData>
    <row r="1" spans="1:20" ht="31.5" customHeight="1" x14ac:dyDescent="0.25">
      <c r="A1" s="304" t="s">
        <v>164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</row>
    <row r="2" spans="1:20" x14ac:dyDescent="0.25">
      <c r="A2" s="318" t="s">
        <v>151</v>
      </c>
      <c r="B2" s="321" t="s">
        <v>142</v>
      </c>
      <c r="C2" s="308" t="s">
        <v>141</v>
      </c>
      <c r="D2" s="308" t="s">
        <v>143</v>
      </c>
      <c r="E2" s="311" t="s">
        <v>126</v>
      </c>
      <c r="F2" s="311"/>
      <c r="G2" s="298" t="s">
        <v>4</v>
      </c>
      <c r="H2" s="298"/>
      <c r="I2" s="298"/>
      <c r="J2" s="312" t="s">
        <v>154</v>
      </c>
      <c r="K2" s="313"/>
      <c r="L2" s="313"/>
      <c r="M2" s="313"/>
      <c r="N2" s="314"/>
      <c r="O2" s="299" t="s">
        <v>6</v>
      </c>
      <c r="P2" s="299"/>
      <c r="Q2" s="299"/>
      <c r="R2" s="299" t="s">
        <v>7</v>
      </c>
      <c r="S2" s="299"/>
      <c r="T2" s="299"/>
    </row>
    <row r="3" spans="1:20" x14ac:dyDescent="0.25">
      <c r="A3" s="318"/>
      <c r="B3" s="322"/>
      <c r="C3" s="309"/>
      <c r="D3" s="309"/>
      <c r="E3" s="311"/>
      <c r="F3" s="311"/>
      <c r="G3" s="298"/>
      <c r="H3" s="298"/>
      <c r="I3" s="298"/>
      <c r="J3" s="315"/>
      <c r="K3" s="316"/>
      <c r="L3" s="316"/>
      <c r="M3" s="316"/>
      <c r="N3" s="317"/>
      <c r="O3" s="299"/>
      <c r="P3" s="299"/>
      <c r="Q3" s="299"/>
      <c r="R3" s="299"/>
      <c r="S3" s="299"/>
      <c r="T3" s="299"/>
    </row>
    <row r="4" spans="1:20" ht="15.75" x14ac:dyDescent="0.25">
      <c r="A4" s="318"/>
      <c r="B4" s="322"/>
      <c r="C4" s="309"/>
      <c r="D4" s="309"/>
      <c r="E4" s="298" t="s">
        <v>117</v>
      </c>
      <c r="F4" s="298" t="s">
        <v>144</v>
      </c>
      <c r="G4" s="298" t="s">
        <v>149</v>
      </c>
      <c r="H4" s="298" t="s">
        <v>150</v>
      </c>
      <c r="I4" s="298" t="s">
        <v>145</v>
      </c>
      <c r="J4" s="302" t="s">
        <v>62</v>
      </c>
      <c r="K4" s="303"/>
      <c r="L4" s="156" t="s">
        <v>146</v>
      </c>
      <c r="M4" s="298" t="s">
        <v>81</v>
      </c>
      <c r="N4" s="298" t="s">
        <v>16</v>
      </c>
      <c r="O4" s="300" t="s">
        <v>17</v>
      </c>
      <c r="P4" s="300" t="s">
        <v>18</v>
      </c>
      <c r="Q4" s="300" t="s">
        <v>19</v>
      </c>
      <c r="R4" s="300" t="s">
        <v>17</v>
      </c>
      <c r="S4" s="300" t="s">
        <v>18</v>
      </c>
      <c r="T4" s="300" t="s">
        <v>19</v>
      </c>
    </row>
    <row r="5" spans="1:20" ht="31.5" x14ac:dyDescent="0.25">
      <c r="A5" s="318"/>
      <c r="B5" s="323"/>
      <c r="C5" s="310"/>
      <c r="D5" s="310"/>
      <c r="E5" s="298"/>
      <c r="F5" s="298"/>
      <c r="G5" s="298"/>
      <c r="H5" s="298"/>
      <c r="I5" s="298"/>
      <c r="J5" s="156" t="s">
        <v>147</v>
      </c>
      <c r="K5" s="156" t="s">
        <v>148</v>
      </c>
      <c r="L5" s="156" t="s">
        <v>114</v>
      </c>
      <c r="M5" s="298"/>
      <c r="N5" s="299"/>
      <c r="O5" s="301"/>
      <c r="P5" s="301"/>
      <c r="Q5" s="301"/>
      <c r="R5" s="301"/>
      <c r="S5" s="301"/>
      <c r="T5" s="301"/>
    </row>
    <row r="6" spans="1:20" ht="15.75" x14ac:dyDescent="0.25">
      <c r="A6" s="158">
        <v>1</v>
      </c>
      <c r="B6" s="162" t="s">
        <v>47</v>
      </c>
      <c r="C6" s="144">
        <v>42353</v>
      </c>
      <c r="D6" s="145">
        <v>493.77</v>
      </c>
      <c r="E6" s="145">
        <v>60.96</v>
      </c>
      <c r="F6" s="145">
        <v>41.14</v>
      </c>
      <c r="G6" s="145">
        <v>200.2</v>
      </c>
      <c r="H6" s="145">
        <v>68.03</v>
      </c>
      <c r="I6" s="145">
        <f t="shared" ref="I6:I41" si="0">G6+H6</f>
        <v>268.23</v>
      </c>
      <c r="J6" s="44">
        <v>9.09</v>
      </c>
      <c r="K6" s="44">
        <v>23.52</v>
      </c>
      <c r="L6" s="44">
        <v>244.71</v>
      </c>
      <c r="M6" s="146">
        <f t="shared" ref="M6:M13" si="1">K6+L6</f>
        <v>268.23</v>
      </c>
      <c r="N6" s="147">
        <f t="shared" ref="N6:N41" si="2">M6/I6</f>
        <v>1</v>
      </c>
      <c r="O6" s="148">
        <v>12.9</v>
      </c>
      <c r="P6" s="148">
        <v>0</v>
      </c>
      <c r="Q6" s="148">
        <f t="shared" ref="Q6:Q42" si="3">P6+O6</f>
        <v>12.9</v>
      </c>
      <c r="R6" s="148">
        <f>1.15*12</f>
        <v>13.799999999999999</v>
      </c>
      <c r="S6" s="148"/>
      <c r="T6" s="148"/>
    </row>
    <row r="7" spans="1:20" ht="15.75" x14ac:dyDescent="0.25">
      <c r="A7" s="158">
        <v>2</v>
      </c>
      <c r="B7" s="162" t="s">
        <v>105</v>
      </c>
      <c r="C7" s="144">
        <v>42476</v>
      </c>
      <c r="D7" s="145">
        <v>13.83</v>
      </c>
      <c r="E7" s="145">
        <v>66.31</v>
      </c>
      <c r="F7" s="145">
        <v>51.55</v>
      </c>
      <c r="G7" s="145">
        <v>7.09</v>
      </c>
      <c r="H7" s="145">
        <v>1.62</v>
      </c>
      <c r="I7" s="145">
        <f t="shared" si="0"/>
        <v>8.7100000000000009</v>
      </c>
      <c r="J7" s="44">
        <v>0.37</v>
      </c>
      <c r="K7" s="44">
        <v>1.4731000000000001</v>
      </c>
      <c r="L7" s="44">
        <v>6.7381099999999998</v>
      </c>
      <c r="M7" s="146">
        <f t="shared" si="1"/>
        <v>8.2112099999999995</v>
      </c>
      <c r="N7" s="147">
        <f t="shared" si="2"/>
        <v>0.94273363949483335</v>
      </c>
      <c r="O7" s="148"/>
      <c r="P7" s="148"/>
      <c r="Q7" s="148"/>
      <c r="R7" s="148"/>
      <c r="S7" s="148"/>
      <c r="T7" s="148"/>
    </row>
    <row r="8" spans="1:20" ht="15.75" x14ac:dyDescent="0.25">
      <c r="A8" s="158">
        <v>3</v>
      </c>
      <c r="B8" s="162" t="s">
        <v>45</v>
      </c>
      <c r="C8" s="144">
        <v>42353</v>
      </c>
      <c r="D8" s="145">
        <v>311.69</v>
      </c>
      <c r="E8" s="145">
        <v>84.17</v>
      </c>
      <c r="F8" s="145">
        <v>60.35</v>
      </c>
      <c r="G8" s="145">
        <v>225.41</v>
      </c>
      <c r="H8" s="145">
        <v>26.49</v>
      </c>
      <c r="I8" s="146">
        <f t="shared" si="0"/>
        <v>251.9</v>
      </c>
      <c r="J8" s="44">
        <v>7.0022799999999998</v>
      </c>
      <c r="K8" s="44">
        <v>29.686540000000001</v>
      </c>
      <c r="L8" s="44">
        <v>221.9427</v>
      </c>
      <c r="M8" s="146">
        <f t="shared" si="1"/>
        <v>251.62924000000001</v>
      </c>
      <c r="N8" s="147">
        <f t="shared" si="2"/>
        <v>0.99892512901945218</v>
      </c>
      <c r="O8" s="148">
        <v>4.55</v>
      </c>
      <c r="P8" s="148">
        <v>1.17</v>
      </c>
      <c r="Q8" s="148">
        <f t="shared" si="3"/>
        <v>5.72</v>
      </c>
      <c r="R8" s="148">
        <f>0.37*12</f>
        <v>4.4399999999999995</v>
      </c>
      <c r="S8" s="148"/>
      <c r="T8" s="148"/>
    </row>
    <row r="9" spans="1:20" ht="15.75" x14ac:dyDescent="0.25">
      <c r="A9" s="158">
        <v>4</v>
      </c>
      <c r="B9" s="162" t="s">
        <v>25</v>
      </c>
      <c r="C9" s="144">
        <v>41712</v>
      </c>
      <c r="D9" s="145">
        <v>1038.05</v>
      </c>
      <c r="E9" s="145">
        <v>85.12</v>
      </c>
      <c r="F9" s="145">
        <v>74.53</v>
      </c>
      <c r="G9" s="145">
        <v>783.74</v>
      </c>
      <c r="H9" s="145">
        <v>87.42</v>
      </c>
      <c r="I9" s="145">
        <f t="shared" si="0"/>
        <v>871.16</v>
      </c>
      <c r="J9" s="44">
        <v>25.01</v>
      </c>
      <c r="K9" s="44">
        <v>116.55</v>
      </c>
      <c r="L9" s="44">
        <f>644.08+73.78+22.71</f>
        <v>740.57</v>
      </c>
      <c r="M9" s="145">
        <f t="shared" si="1"/>
        <v>857.12</v>
      </c>
      <c r="N9" s="147">
        <f t="shared" si="2"/>
        <v>0.98388355755544332</v>
      </c>
      <c r="O9" s="148">
        <v>7.95</v>
      </c>
      <c r="P9" s="148">
        <v>0</v>
      </c>
      <c r="Q9" s="148">
        <f t="shared" si="3"/>
        <v>7.95</v>
      </c>
      <c r="R9" s="148">
        <f>0.66*12</f>
        <v>7.92</v>
      </c>
      <c r="S9" s="148"/>
      <c r="T9" s="148"/>
    </row>
    <row r="10" spans="1:20" ht="15.75" x14ac:dyDescent="0.25">
      <c r="A10" s="158">
        <v>5</v>
      </c>
      <c r="B10" s="5" t="s">
        <v>156</v>
      </c>
      <c r="C10" s="144">
        <v>41653</v>
      </c>
      <c r="D10" s="145">
        <v>255.4</v>
      </c>
      <c r="E10" s="145">
        <v>84.25</v>
      </c>
      <c r="F10" s="145">
        <v>59.98</v>
      </c>
      <c r="G10" s="145">
        <v>165.16</v>
      </c>
      <c r="H10" s="145">
        <v>35.61</v>
      </c>
      <c r="I10" s="145">
        <f t="shared" si="0"/>
        <v>200.76999999999998</v>
      </c>
      <c r="J10" s="44">
        <v>7.19</v>
      </c>
      <c r="K10" s="44">
        <v>20.420000000000002</v>
      </c>
      <c r="L10" s="44">
        <v>180.35</v>
      </c>
      <c r="M10" s="145">
        <f t="shared" si="1"/>
        <v>200.76999999999998</v>
      </c>
      <c r="N10" s="147">
        <f t="shared" si="2"/>
        <v>1</v>
      </c>
      <c r="O10" s="148">
        <v>25.55</v>
      </c>
      <c r="P10" s="148">
        <v>0</v>
      </c>
      <c r="Q10" s="148">
        <f t="shared" si="3"/>
        <v>25.55</v>
      </c>
      <c r="R10" s="148">
        <f>2.17*12</f>
        <v>26.04</v>
      </c>
      <c r="S10" s="148"/>
      <c r="T10" s="148"/>
    </row>
    <row r="11" spans="1:20" ht="15.75" x14ac:dyDescent="0.25">
      <c r="A11" s="158">
        <v>6</v>
      </c>
      <c r="B11" s="162" t="s">
        <v>27</v>
      </c>
      <c r="C11" s="144">
        <v>41560</v>
      </c>
      <c r="D11" s="145">
        <v>167.53</v>
      </c>
      <c r="E11" s="145">
        <v>37.69</v>
      </c>
      <c r="F11" s="145">
        <v>43.59</v>
      </c>
      <c r="G11" s="145">
        <v>1.58</v>
      </c>
      <c r="H11" s="145">
        <v>71.2</v>
      </c>
      <c r="I11" s="145">
        <f t="shared" si="0"/>
        <v>72.78</v>
      </c>
      <c r="J11" s="44">
        <v>0.75946999999999998</v>
      </c>
      <c r="K11" s="44">
        <v>2.9040300000000001</v>
      </c>
      <c r="L11" s="44">
        <v>69.829210000000003</v>
      </c>
      <c r="M11" s="146">
        <f t="shared" si="1"/>
        <v>72.733240000000009</v>
      </c>
      <c r="N11" s="147">
        <f t="shared" si="2"/>
        <v>0.99935751580104437</v>
      </c>
      <c r="O11" s="148">
        <v>45.01</v>
      </c>
      <c r="P11" s="148">
        <v>0</v>
      </c>
      <c r="Q11" s="148">
        <f t="shared" si="3"/>
        <v>45.01</v>
      </c>
      <c r="R11" s="148">
        <f>3.83*12</f>
        <v>45.96</v>
      </c>
      <c r="S11" s="148"/>
      <c r="T11" s="148"/>
    </row>
    <row r="12" spans="1:20" ht="15.75" x14ac:dyDescent="0.25">
      <c r="A12" s="158">
        <v>7</v>
      </c>
      <c r="B12" s="162" t="s">
        <v>46</v>
      </c>
      <c r="C12" s="144">
        <v>42353</v>
      </c>
      <c r="D12" s="145">
        <v>14.58</v>
      </c>
      <c r="E12" s="145">
        <v>42.24</v>
      </c>
      <c r="F12" s="145">
        <v>33.020000000000003</v>
      </c>
      <c r="G12" s="145">
        <v>2.33</v>
      </c>
      <c r="H12" s="145">
        <v>2.99</v>
      </c>
      <c r="I12" s="145">
        <f t="shared" si="0"/>
        <v>5.32</v>
      </c>
      <c r="J12" s="44">
        <v>0.12720000000000001</v>
      </c>
      <c r="K12" s="44">
        <v>0.49708000000000002</v>
      </c>
      <c r="L12" s="44">
        <v>4.8228600000000004</v>
      </c>
      <c r="M12" s="146">
        <f t="shared" si="1"/>
        <v>5.3199400000000008</v>
      </c>
      <c r="N12" s="147">
        <f t="shared" si="2"/>
        <v>0.99998872180451137</v>
      </c>
      <c r="O12" s="148">
        <v>8.6999999999999993</v>
      </c>
      <c r="P12" s="148">
        <v>0</v>
      </c>
      <c r="Q12" s="148">
        <f t="shared" si="3"/>
        <v>8.6999999999999993</v>
      </c>
      <c r="R12" s="148">
        <f>0.72*12</f>
        <v>8.64</v>
      </c>
      <c r="S12" s="148"/>
      <c r="T12" s="148"/>
    </row>
    <row r="13" spans="1:20" ht="15.75" x14ac:dyDescent="0.25">
      <c r="A13" s="158">
        <v>8</v>
      </c>
      <c r="B13" s="162" t="s">
        <v>99</v>
      </c>
      <c r="C13" s="144">
        <v>42476</v>
      </c>
      <c r="D13" s="145">
        <v>603.84</v>
      </c>
      <c r="E13" s="145">
        <v>74.64</v>
      </c>
      <c r="F13" s="145">
        <v>48.25</v>
      </c>
      <c r="G13" s="145">
        <v>258.77999999999997</v>
      </c>
      <c r="H13" s="145">
        <v>124.06</v>
      </c>
      <c r="I13" s="145">
        <f t="shared" si="0"/>
        <v>382.84</v>
      </c>
      <c r="J13" s="44">
        <v>8.1157000000000004</v>
      </c>
      <c r="K13" s="44">
        <v>42.769739999999999</v>
      </c>
      <c r="L13" s="44">
        <v>339.76612999999998</v>
      </c>
      <c r="M13" s="146">
        <f t="shared" si="1"/>
        <v>382.53586999999999</v>
      </c>
      <c r="N13" s="147">
        <f t="shared" si="2"/>
        <v>0.99920559502664297</v>
      </c>
      <c r="O13" s="148"/>
      <c r="P13" s="148"/>
      <c r="Q13" s="148"/>
      <c r="R13" s="148"/>
      <c r="S13" s="148"/>
      <c r="T13" s="148"/>
    </row>
    <row r="14" spans="1:20" ht="15.75" x14ac:dyDescent="0.25">
      <c r="A14" s="158">
        <v>9</v>
      </c>
      <c r="B14" s="162" t="s">
        <v>28</v>
      </c>
      <c r="C14" s="144">
        <v>41530</v>
      </c>
      <c r="D14" s="145">
        <v>253.53</v>
      </c>
      <c r="E14" s="145">
        <v>54.61</v>
      </c>
      <c r="F14" s="145">
        <v>41.05</v>
      </c>
      <c r="G14" s="145">
        <v>90.28</v>
      </c>
      <c r="H14" s="145">
        <v>36.21</v>
      </c>
      <c r="I14" s="145">
        <f t="shared" si="0"/>
        <v>126.49000000000001</v>
      </c>
      <c r="J14" s="44">
        <v>2.68</v>
      </c>
      <c r="K14" s="44">
        <v>11.35</v>
      </c>
      <c r="L14" s="44">
        <v>115.14</v>
      </c>
      <c r="M14" s="145">
        <v>126.49</v>
      </c>
      <c r="N14" s="147">
        <f t="shared" si="2"/>
        <v>0.99999999999999989</v>
      </c>
      <c r="O14" s="148">
        <v>27.91</v>
      </c>
      <c r="P14" s="148">
        <v>0</v>
      </c>
      <c r="Q14" s="148">
        <f t="shared" si="3"/>
        <v>27.91</v>
      </c>
      <c r="R14" s="148">
        <f>2.32*12</f>
        <v>27.839999999999996</v>
      </c>
      <c r="S14" s="148"/>
      <c r="T14" s="148"/>
    </row>
    <row r="15" spans="1:20" ht="15.75" x14ac:dyDescent="0.25">
      <c r="A15" s="158">
        <v>10</v>
      </c>
      <c r="B15" s="162" t="s">
        <v>29</v>
      </c>
      <c r="C15" s="144">
        <v>41560</v>
      </c>
      <c r="D15" s="145">
        <v>68.569999999999993</v>
      </c>
      <c r="E15" s="145">
        <v>56.23</v>
      </c>
      <c r="F15" s="145">
        <v>30.99</v>
      </c>
      <c r="G15" s="145">
        <v>34.68</v>
      </c>
      <c r="H15" s="145">
        <v>2.14</v>
      </c>
      <c r="I15" s="145">
        <f t="shared" si="0"/>
        <v>36.82</v>
      </c>
      <c r="J15" s="44">
        <v>1.8193600000000001</v>
      </c>
      <c r="K15" s="44">
        <v>7.6651400000000001</v>
      </c>
      <c r="L15" s="44">
        <v>20.979420000000001</v>
      </c>
      <c r="M15" s="146">
        <f t="shared" ref="M15:M34" si="4">K15+L15</f>
        <v>28.644560000000002</v>
      </c>
      <c r="N15" s="147">
        <f t="shared" si="2"/>
        <v>0.77796197718631188</v>
      </c>
      <c r="O15" s="148">
        <v>1.63</v>
      </c>
      <c r="P15" s="148">
        <v>1.07</v>
      </c>
      <c r="Q15" s="148">
        <f t="shared" si="3"/>
        <v>2.7</v>
      </c>
      <c r="R15" s="148">
        <f>0.12*12</f>
        <v>1.44</v>
      </c>
      <c r="S15" s="148">
        <f>0.1*12</f>
        <v>1.2000000000000002</v>
      </c>
      <c r="T15" s="148"/>
    </row>
    <row r="16" spans="1:20" ht="15.75" x14ac:dyDescent="0.25">
      <c r="A16" s="158">
        <v>11</v>
      </c>
      <c r="B16" s="162" t="s">
        <v>127</v>
      </c>
      <c r="C16" s="144">
        <v>42416</v>
      </c>
      <c r="D16" s="145">
        <v>125.49</v>
      </c>
      <c r="E16" s="145">
        <v>63.55</v>
      </c>
      <c r="F16" s="145">
        <v>47.1</v>
      </c>
      <c r="G16" s="145">
        <v>58.05</v>
      </c>
      <c r="H16" s="145">
        <v>16.079999999999998</v>
      </c>
      <c r="I16" s="145">
        <f t="shared" si="0"/>
        <v>74.13</v>
      </c>
      <c r="J16" s="44">
        <v>2.35745</v>
      </c>
      <c r="K16" s="44">
        <v>11.038270000000001</v>
      </c>
      <c r="L16" s="44">
        <v>63.09395</v>
      </c>
      <c r="M16" s="146">
        <f t="shared" si="4"/>
        <v>74.132220000000004</v>
      </c>
      <c r="N16" s="147">
        <f t="shared" si="2"/>
        <v>1.000029947389721</v>
      </c>
      <c r="O16" s="148"/>
      <c r="P16" s="148"/>
      <c r="Q16" s="148"/>
      <c r="R16" s="148"/>
      <c r="S16" s="148"/>
      <c r="T16" s="148"/>
    </row>
    <row r="17" spans="1:20" ht="15.75" x14ac:dyDescent="0.25">
      <c r="A17" s="158">
        <v>12</v>
      </c>
      <c r="B17" s="162" t="s">
        <v>39</v>
      </c>
      <c r="C17" s="144">
        <v>42292</v>
      </c>
      <c r="D17" s="149">
        <v>329.66237999999998</v>
      </c>
      <c r="E17" s="149">
        <v>86.48</v>
      </c>
      <c r="F17" s="149">
        <v>60.199999999999996</v>
      </c>
      <c r="G17" s="146">
        <v>216.51950900800003</v>
      </c>
      <c r="H17" s="146">
        <v>47.734337839999988</v>
      </c>
      <c r="I17" s="146">
        <f t="shared" si="0"/>
        <v>264.25384684800002</v>
      </c>
      <c r="J17" s="44">
        <v>9.1706099999999999</v>
      </c>
      <c r="K17" s="44">
        <v>37.975560000000002</v>
      </c>
      <c r="L17" s="44">
        <v>225.72467</v>
      </c>
      <c r="M17" s="146">
        <f>K17+L17</f>
        <v>263.70023000000003</v>
      </c>
      <c r="N17" s="147">
        <f t="shared" si="2"/>
        <v>0.99790498093176883</v>
      </c>
      <c r="O17" s="150">
        <v>38.49</v>
      </c>
      <c r="P17" s="150">
        <v>0</v>
      </c>
      <c r="Q17" s="150">
        <f t="shared" si="3"/>
        <v>38.49</v>
      </c>
      <c r="R17" s="150">
        <v>30.109000000000002</v>
      </c>
      <c r="S17" s="148">
        <v>0</v>
      </c>
      <c r="T17" s="148">
        <f>R17+S17</f>
        <v>30.109000000000002</v>
      </c>
    </row>
    <row r="18" spans="1:20" ht="15.75" x14ac:dyDescent="0.25">
      <c r="A18" s="158">
        <v>13</v>
      </c>
      <c r="B18" s="162" t="s">
        <v>30</v>
      </c>
      <c r="C18" s="144">
        <v>41653</v>
      </c>
      <c r="D18" s="145">
        <v>611.30999999999995</v>
      </c>
      <c r="E18" s="145">
        <v>76.040000000000006</v>
      </c>
      <c r="F18" s="145">
        <v>49.36</v>
      </c>
      <c r="G18" s="145">
        <v>285.55</v>
      </c>
      <c r="H18" s="145">
        <v>116.38</v>
      </c>
      <c r="I18" s="145">
        <f t="shared" si="0"/>
        <v>401.93</v>
      </c>
      <c r="J18" s="44">
        <v>10.97</v>
      </c>
      <c r="K18" s="44">
        <v>43.91</v>
      </c>
      <c r="L18" s="44">
        <v>358.02</v>
      </c>
      <c r="M18" s="145">
        <f t="shared" si="4"/>
        <v>401.92999999999995</v>
      </c>
      <c r="N18" s="147">
        <f t="shared" si="2"/>
        <v>0.99999999999999989</v>
      </c>
      <c r="O18" s="148">
        <v>0.01</v>
      </c>
      <c r="P18" s="148">
        <v>0.03</v>
      </c>
      <c r="Q18" s="148">
        <f t="shared" si="3"/>
        <v>0.04</v>
      </c>
      <c r="R18" s="148">
        <f>0*12</f>
        <v>0</v>
      </c>
      <c r="S18" s="148"/>
      <c r="T18" s="148"/>
    </row>
    <row r="19" spans="1:20" ht="15.75" x14ac:dyDescent="0.25">
      <c r="A19" s="158">
        <v>14</v>
      </c>
      <c r="B19" s="162" t="s">
        <v>129</v>
      </c>
      <c r="C19" s="144">
        <v>42690</v>
      </c>
      <c r="D19" s="145">
        <v>333.88</v>
      </c>
      <c r="E19" s="145">
        <v>52.629999999999995</v>
      </c>
      <c r="F19" s="145">
        <v>39.5</v>
      </c>
      <c r="G19" s="145">
        <v>91.87</v>
      </c>
      <c r="H19" s="145">
        <v>62.93</v>
      </c>
      <c r="I19" s="145">
        <f t="shared" si="0"/>
        <v>154.80000000000001</v>
      </c>
      <c r="J19" s="44">
        <v>5.9579899999999997</v>
      </c>
      <c r="K19" s="44">
        <v>25.586279999999999</v>
      </c>
      <c r="L19" s="44">
        <v>129.21384</v>
      </c>
      <c r="M19" s="146">
        <f t="shared" si="4"/>
        <v>154.80011999999999</v>
      </c>
      <c r="N19" s="147">
        <f t="shared" si="2"/>
        <v>1.0000007751937983</v>
      </c>
      <c r="O19" s="148"/>
      <c r="P19" s="148"/>
      <c r="Q19" s="148"/>
      <c r="R19" s="148"/>
      <c r="S19" s="148"/>
      <c r="T19" s="148"/>
    </row>
    <row r="20" spans="1:20" ht="15.75" x14ac:dyDescent="0.25">
      <c r="A20" s="158">
        <v>15</v>
      </c>
      <c r="B20" s="162" t="s">
        <v>31</v>
      </c>
      <c r="C20" s="144">
        <v>41712</v>
      </c>
      <c r="D20" s="145">
        <v>725.98</v>
      </c>
      <c r="E20" s="145">
        <v>80.099999999999994</v>
      </c>
      <c r="F20" s="145">
        <v>62.61</v>
      </c>
      <c r="G20" s="145">
        <v>420.83</v>
      </c>
      <c r="H20" s="145">
        <v>125.59</v>
      </c>
      <c r="I20" s="145">
        <f t="shared" si="0"/>
        <v>546.41999999999996</v>
      </c>
      <c r="J20" s="44">
        <v>14.319459999999999</v>
      </c>
      <c r="K20" s="44">
        <v>51.170310000000001</v>
      </c>
      <c r="L20" s="44">
        <v>478.43592999999998</v>
      </c>
      <c r="M20" s="146">
        <f t="shared" si="4"/>
        <v>529.60623999999996</v>
      </c>
      <c r="N20" s="147">
        <f t="shared" si="2"/>
        <v>0.96922923758281176</v>
      </c>
      <c r="O20" s="148">
        <v>16.95</v>
      </c>
      <c r="P20" s="148">
        <v>0</v>
      </c>
      <c r="Q20" s="148">
        <f t="shared" si="3"/>
        <v>16.95</v>
      </c>
      <c r="R20" s="148">
        <f>1.3*12</f>
        <v>15.600000000000001</v>
      </c>
      <c r="S20" s="148"/>
      <c r="T20" s="148"/>
    </row>
    <row r="21" spans="1:20" ht="15.75" x14ac:dyDescent="0.25">
      <c r="A21" s="158">
        <v>16</v>
      </c>
      <c r="B21" s="5" t="s">
        <v>32</v>
      </c>
      <c r="C21" s="144">
        <v>41684</v>
      </c>
      <c r="D21" s="145">
        <v>1123.73</v>
      </c>
      <c r="E21" s="145">
        <v>76.319999999999993</v>
      </c>
      <c r="F21" s="145">
        <v>45.34</v>
      </c>
      <c r="G21" s="145">
        <v>469.72</v>
      </c>
      <c r="H21" s="145">
        <v>230.45</v>
      </c>
      <c r="I21" s="145">
        <f t="shared" si="0"/>
        <v>700.17000000000007</v>
      </c>
      <c r="J21" s="44">
        <v>25.05</v>
      </c>
      <c r="K21" s="44">
        <v>108.01</v>
      </c>
      <c r="L21" s="44">
        <v>592.16</v>
      </c>
      <c r="M21" s="145">
        <f t="shared" si="4"/>
        <v>700.17</v>
      </c>
      <c r="N21" s="147">
        <f t="shared" si="2"/>
        <v>0.99999999999999989</v>
      </c>
      <c r="O21" s="148">
        <v>12.28</v>
      </c>
      <c r="P21" s="148">
        <v>1.0900000000000001</v>
      </c>
      <c r="Q21" s="148">
        <f t="shared" si="3"/>
        <v>13.37</v>
      </c>
      <c r="R21" s="148">
        <f>1.08*12</f>
        <v>12.96</v>
      </c>
      <c r="S21" s="148"/>
      <c r="T21" s="148"/>
    </row>
    <row r="22" spans="1:20" ht="15.75" x14ac:dyDescent="0.25">
      <c r="A22" s="158">
        <v>17</v>
      </c>
      <c r="B22" s="162" t="s">
        <v>109</v>
      </c>
      <c r="C22" s="144">
        <v>42476</v>
      </c>
      <c r="D22" s="145">
        <v>27.22</v>
      </c>
      <c r="E22" s="145">
        <v>88.56</v>
      </c>
      <c r="F22" s="145">
        <v>85.75</v>
      </c>
      <c r="G22" s="145">
        <v>17.91</v>
      </c>
      <c r="H22" s="145">
        <v>7.15</v>
      </c>
      <c r="I22" s="145">
        <f t="shared" si="0"/>
        <v>25.060000000000002</v>
      </c>
      <c r="J22" s="44">
        <v>0.62688999999999995</v>
      </c>
      <c r="K22" s="44">
        <v>1.99701</v>
      </c>
      <c r="L22" s="44">
        <v>19.19229</v>
      </c>
      <c r="M22" s="146">
        <f t="shared" si="4"/>
        <v>21.189299999999999</v>
      </c>
      <c r="N22" s="147">
        <f t="shared" si="2"/>
        <v>0.84554269752593769</v>
      </c>
      <c r="O22" s="148"/>
      <c r="P22" s="148"/>
      <c r="Q22" s="148"/>
      <c r="R22" s="148"/>
      <c r="S22" s="148"/>
      <c r="T22" s="148"/>
    </row>
    <row r="23" spans="1:20" ht="15.75" x14ac:dyDescent="0.25">
      <c r="A23" s="158">
        <v>18</v>
      </c>
      <c r="B23" s="162" t="s">
        <v>51</v>
      </c>
      <c r="C23" s="144">
        <v>42416</v>
      </c>
      <c r="D23" s="145">
        <v>29.64</v>
      </c>
      <c r="E23" s="145">
        <v>77.790000000000006</v>
      </c>
      <c r="F23" s="145">
        <v>50.87</v>
      </c>
      <c r="G23" s="145">
        <v>18.43</v>
      </c>
      <c r="H23" s="145">
        <v>3.03</v>
      </c>
      <c r="I23" s="145">
        <f t="shared" si="0"/>
        <v>21.46</v>
      </c>
      <c r="J23" s="44">
        <v>0.15028</v>
      </c>
      <c r="K23" s="44">
        <v>0.85001000000000004</v>
      </c>
      <c r="L23" s="44">
        <v>20.618739999999999</v>
      </c>
      <c r="M23" s="146">
        <f t="shared" si="4"/>
        <v>21.46875</v>
      </c>
      <c r="N23" s="147">
        <f t="shared" si="2"/>
        <v>1.0004077353215284</v>
      </c>
      <c r="O23" s="148">
        <v>0.3</v>
      </c>
      <c r="P23" s="148">
        <v>0</v>
      </c>
      <c r="Q23" s="148">
        <f t="shared" si="3"/>
        <v>0.3</v>
      </c>
      <c r="R23" s="148">
        <f>0*12</f>
        <v>0</v>
      </c>
      <c r="S23" s="148"/>
      <c r="T23" s="148"/>
    </row>
    <row r="24" spans="1:20" ht="15.75" x14ac:dyDescent="0.25">
      <c r="A24" s="158">
        <v>19</v>
      </c>
      <c r="B24" s="162" t="s">
        <v>90</v>
      </c>
      <c r="C24" s="144">
        <v>42443</v>
      </c>
      <c r="D24" s="145">
        <v>10.91</v>
      </c>
      <c r="E24" s="145">
        <v>81.88</v>
      </c>
      <c r="F24" s="145">
        <v>48.6</v>
      </c>
      <c r="G24" s="145">
        <v>4.33</v>
      </c>
      <c r="H24" s="145">
        <v>2.73</v>
      </c>
      <c r="I24" s="145">
        <f t="shared" si="0"/>
        <v>7.0600000000000005</v>
      </c>
      <c r="J24" s="44">
        <v>0.25588</v>
      </c>
      <c r="K24" s="44">
        <v>0.81740000000000002</v>
      </c>
      <c r="L24" s="44">
        <v>5.8647499999999999</v>
      </c>
      <c r="M24" s="146">
        <f t="shared" si="4"/>
        <v>6.68215</v>
      </c>
      <c r="N24" s="147">
        <f t="shared" si="2"/>
        <v>0.94648016997167128</v>
      </c>
      <c r="O24" s="148"/>
      <c r="P24" s="148"/>
      <c r="Q24" s="148"/>
      <c r="R24" s="148"/>
      <c r="S24" s="148"/>
      <c r="T24" s="148"/>
    </row>
    <row r="25" spans="1:20" ht="15.75" x14ac:dyDescent="0.25">
      <c r="A25" s="158">
        <v>20</v>
      </c>
      <c r="B25" s="162" t="s">
        <v>121</v>
      </c>
      <c r="C25" s="144">
        <v>42567</v>
      </c>
      <c r="D25" s="145">
        <v>19.809999999999999</v>
      </c>
      <c r="E25" s="145">
        <v>79.83</v>
      </c>
      <c r="F25" s="145">
        <v>61.98</v>
      </c>
      <c r="G25" s="145">
        <v>11.23</v>
      </c>
      <c r="H25" s="145">
        <v>3.56</v>
      </c>
      <c r="I25" s="145">
        <f t="shared" si="0"/>
        <v>14.790000000000001</v>
      </c>
      <c r="J25" s="44">
        <v>0.47499999999999998</v>
      </c>
      <c r="K25" s="44">
        <v>2.10765</v>
      </c>
      <c r="L25" s="44">
        <v>11.939220000000001</v>
      </c>
      <c r="M25" s="146">
        <f t="shared" si="4"/>
        <v>14.04687</v>
      </c>
      <c r="N25" s="147">
        <f t="shared" si="2"/>
        <v>0.94975456389452328</v>
      </c>
      <c r="O25" s="148"/>
      <c r="P25" s="148"/>
      <c r="Q25" s="148"/>
      <c r="R25" s="148"/>
      <c r="S25" s="148"/>
      <c r="T25" s="148"/>
    </row>
    <row r="26" spans="1:20" ht="15.75" x14ac:dyDescent="0.25">
      <c r="A26" s="158">
        <v>21</v>
      </c>
      <c r="B26" s="162" t="s">
        <v>44</v>
      </c>
      <c r="C26" s="144">
        <v>42324</v>
      </c>
      <c r="D26" s="145">
        <v>419.47</v>
      </c>
      <c r="E26" s="145">
        <v>82.17</v>
      </c>
      <c r="F26" s="145">
        <v>55.77</v>
      </c>
      <c r="G26" s="145">
        <v>287.19</v>
      </c>
      <c r="H26" s="145">
        <v>39.020000000000003</v>
      </c>
      <c r="I26" s="145">
        <f t="shared" si="0"/>
        <v>326.20999999999998</v>
      </c>
      <c r="J26" s="44">
        <v>10.60909</v>
      </c>
      <c r="K26" s="44">
        <v>37.886189999999999</v>
      </c>
      <c r="L26" s="44">
        <v>285.58848999999998</v>
      </c>
      <c r="M26" s="146">
        <f t="shared" si="4"/>
        <v>323.47467999999998</v>
      </c>
      <c r="N26" s="147">
        <f t="shared" si="2"/>
        <v>0.99161484933018607</v>
      </c>
      <c r="O26" s="148">
        <v>0.41</v>
      </c>
      <c r="P26" s="148">
        <v>7.0000000000000007E-2</v>
      </c>
      <c r="Q26" s="148">
        <f t="shared" si="3"/>
        <v>0.48</v>
      </c>
      <c r="R26" s="148">
        <f>0*12</f>
        <v>0</v>
      </c>
      <c r="S26" s="148"/>
      <c r="T26" s="148"/>
    </row>
    <row r="27" spans="1:20" ht="15.75" x14ac:dyDescent="0.25">
      <c r="A27" s="158">
        <v>22</v>
      </c>
      <c r="B27" s="162" t="s">
        <v>33</v>
      </c>
      <c r="C27" s="144">
        <v>41623</v>
      </c>
      <c r="D27" s="145">
        <v>277.04000000000002</v>
      </c>
      <c r="E27" s="145">
        <v>54.79</v>
      </c>
      <c r="F27" s="145">
        <v>44.83</v>
      </c>
      <c r="G27" s="145">
        <v>94.88</v>
      </c>
      <c r="H27" s="145">
        <v>46.57</v>
      </c>
      <c r="I27" s="145">
        <f t="shared" si="0"/>
        <v>141.44999999999999</v>
      </c>
      <c r="J27" s="44">
        <v>1.79</v>
      </c>
      <c r="K27" s="44">
        <v>7.71</v>
      </c>
      <c r="L27" s="44">
        <v>133.74</v>
      </c>
      <c r="M27" s="145">
        <f t="shared" si="4"/>
        <v>141.45000000000002</v>
      </c>
      <c r="N27" s="147">
        <f t="shared" si="2"/>
        <v>1.0000000000000002</v>
      </c>
      <c r="O27" s="150">
        <v>21.09</v>
      </c>
      <c r="P27" s="150">
        <v>0</v>
      </c>
      <c r="Q27" s="150">
        <f t="shared" si="3"/>
        <v>21.09</v>
      </c>
      <c r="R27" s="150">
        <f>1.617*12</f>
        <v>19.404</v>
      </c>
      <c r="S27" s="151"/>
      <c r="T27" s="151"/>
    </row>
    <row r="28" spans="1:20" ht="15.75" x14ac:dyDescent="0.25">
      <c r="A28" s="158">
        <v>23</v>
      </c>
      <c r="B28" s="162" t="s">
        <v>34</v>
      </c>
      <c r="C28" s="144">
        <v>41560</v>
      </c>
      <c r="D28" s="145">
        <v>686.21</v>
      </c>
      <c r="E28" s="145">
        <v>69.09</v>
      </c>
      <c r="F28" s="145">
        <v>53</v>
      </c>
      <c r="G28" s="145">
        <v>356.09</v>
      </c>
      <c r="H28" s="145">
        <v>90.53</v>
      </c>
      <c r="I28" s="145">
        <f t="shared" si="0"/>
        <v>446.62</v>
      </c>
      <c r="J28" s="44">
        <v>9.32</v>
      </c>
      <c r="K28" s="44">
        <v>37</v>
      </c>
      <c r="L28" s="44">
        <v>409.62</v>
      </c>
      <c r="M28" s="145">
        <f t="shared" si="4"/>
        <v>446.62</v>
      </c>
      <c r="N28" s="147">
        <f t="shared" si="2"/>
        <v>1</v>
      </c>
      <c r="O28" s="148">
        <v>15.95</v>
      </c>
      <c r="P28" s="148">
        <v>0.99</v>
      </c>
      <c r="Q28" s="148">
        <f t="shared" si="3"/>
        <v>16.939999999999998</v>
      </c>
      <c r="R28" s="148">
        <f>1.3*12</f>
        <v>15.600000000000001</v>
      </c>
      <c r="S28" s="148">
        <f>0.08*12</f>
        <v>0.96</v>
      </c>
      <c r="T28" s="148"/>
    </row>
    <row r="29" spans="1:20" ht="15.75" x14ac:dyDescent="0.25">
      <c r="A29" s="158">
        <v>24</v>
      </c>
      <c r="B29" s="162" t="s">
        <v>48</v>
      </c>
      <c r="C29" s="144">
        <v>42383</v>
      </c>
      <c r="D29" s="145">
        <v>6.08</v>
      </c>
      <c r="E29" s="145">
        <v>75.739999999999995</v>
      </c>
      <c r="F29" s="145">
        <v>40.36</v>
      </c>
      <c r="G29" s="145">
        <v>3.45</v>
      </c>
      <c r="H29" s="145">
        <v>0.61</v>
      </c>
      <c r="I29" s="145">
        <f t="shared" si="0"/>
        <v>4.0600000000000005</v>
      </c>
      <c r="J29" s="44">
        <v>0.16500999999999999</v>
      </c>
      <c r="K29" s="44">
        <v>0.54706999999999995</v>
      </c>
      <c r="L29" s="44">
        <v>3.2408100000000002</v>
      </c>
      <c r="M29" s="146">
        <f t="shared" si="4"/>
        <v>3.7878800000000004</v>
      </c>
      <c r="N29" s="147">
        <f t="shared" si="2"/>
        <v>0.93297536945812809</v>
      </c>
      <c r="O29" s="148">
        <v>0.34</v>
      </c>
      <c r="P29" s="148">
        <v>0.24</v>
      </c>
      <c r="Q29" s="148">
        <f t="shared" si="3"/>
        <v>0.58000000000000007</v>
      </c>
      <c r="R29" s="148">
        <f>0.02*12</f>
        <v>0.24</v>
      </c>
      <c r="S29" s="148"/>
      <c r="T29" s="148"/>
    </row>
    <row r="30" spans="1:20" ht="15.75" x14ac:dyDescent="0.25">
      <c r="A30" s="158">
        <v>25</v>
      </c>
      <c r="B30" s="162" t="s">
        <v>132</v>
      </c>
      <c r="C30" s="144">
        <v>42690</v>
      </c>
      <c r="D30" s="145">
        <v>721.39</v>
      </c>
      <c r="E30" s="145">
        <v>62.55</v>
      </c>
      <c r="F30" s="145">
        <v>37.79</v>
      </c>
      <c r="G30" s="145">
        <v>232.62</v>
      </c>
      <c r="H30" s="145">
        <v>132.08000000000001</v>
      </c>
      <c r="I30" s="145">
        <f t="shared" si="0"/>
        <v>364.70000000000005</v>
      </c>
      <c r="J30" s="44">
        <v>17.165929999999999</v>
      </c>
      <c r="K30" s="44">
        <v>73.270380000000003</v>
      </c>
      <c r="L30" s="44">
        <v>284.06673999999998</v>
      </c>
      <c r="M30" s="146">
        <f t="shared" si="4"/>
        <v>357.33711999999997</v>
      </c>
      <c r="N30" s="147">
        <f t="shared" si="2"/>
        <v>0.97981113243761975</v>
      </c>
      <c r="O30" s="148"/>
      <c r="P30" s="148"/>
      <c r="Q30" s="148"/>
      <c r="R30" s="148"/>
      <c r="S30" s="148"/>
      <c r="T30" s="148"/>
    </row>
    <row r="31" spans="1:20" ht="15.75" x14ac:dyDescent="0.25">
      <c r="A31" s="158">
        <v>26</v>
      </c>
      <c r="B31" s="162" t="s">
        <v>119</v>
      </c>
      <c r="C31" s="144">
        <v>42290</v>
      </c>
      <c r="D31" s="146">
        <v>352.89</v>
      </c>
      <c r="E31" s="146">
        <v>60.96</v>
      </c>
      <c r="F31" s="146">
        <v>41.14</v>
      </c>
      <c r="G31" s="146">
        <v>143.079216</v>
      </c>
      <c r="H31" s="146">
        <v>48.619252000000003</v>
      </c>
      <c r="I31" s="146">
        <f t="shared" si="0"/>
        <v>191.69846799999999</v>
      </c>
      <c r="J31" s="44">
        <v>5.67</v>
      </c>
      <c r="K31" s="44">
        <v>15.29</v>
      </c>
      <c r="L31" s="44">
        <v>176.33</v>
      </c>
      <c r="M31" s="145">
        <f t="shared" si="4"/>
        <v>191.62</v>
      </c>
      <c r="N31" s="147">
        <f t="shared" si="2"/>
        <v>0.99959066965522136</v>
      </c>
      <c r="O31" s="151">
        <v>17.18</v>
      </c>
      <c r="P31" s="151">
        <v>1.53</v>
      </c>
      <c r="Q31" s="151">
        <f t="shared" si="3"/>
        <v>18.71</v>
      </c>
      <c r="R31" s="151">
        <f>1.54*12</f>
        <v>18.48</v>
      </c>
      <c r="S31" s="151"/>
      <c r="T31" s="151"/>
    </row>
    <row r="32" spans="1:20" ht="15.75" x14ac:dyDescent="0.25">
      <c r="A32" s="158">
        <v>27</v>
      </c>
      <c r="B32" s="162" t="s">
        <v>35</v>
      </c>
      <c r="C32" s="144">
        <v>42260</v>
      </c>
      <c r="D32" s="145">
        <v>36.71</v>
      </c>
      <c r="E32" s="146">
        <v>74.75</v>
      </c>
      <c r="F32" s="146">
        <v>49.54</v>
      </c>
      <c r="G32" s="145">
        <v>20.260000000000002</v>
      </c>
      <c r="H32" s="145">
        <v>4.76</v>
      </c>
      <c r="I32" s="145">
        <f t="shared" si="0"/>
        <v>25.020000000000003</v>
      </c>
      <c r="J32" s="44">
        <v>1.0962000000000001</v>
      </c>
      <c r="K32" s="44">
        <v>4.97933</v>
      </c>
      <c r="L32" s="44">
        <v>19.848800000000001</v>
      </c>
      <c r="M32" s="146">
        <f t="shared" si="4"/>
        <v>24.828130000000002</v>
      </c>
      <c r="N32" s="147">
        <f t="shared" si="2"/>
        <v>0.99233133493205428</v>
      </c>
      <c r="O32" s="151">
        <v>0.26</v>
      </c>
      <c r="P32" s="151">
        <v>0.17</v>
      </c>
      <c r="Q32" s="151">
        <f t="shared" si="3"/>
        <v>0.43000000000000005</v>
      </c>
      <c r="R32" s="151">
        <f>0.02*12</f>
        <v>0.24</v>
      </c>
      <c r="S32" s="148"/>
      <c r="T32" s="148"/>
    </row>
    <row r="33" spans="1:20" ht="15.75" x14ac:dyDescent="0.25">
      <c r="A33" s="158">
        <v>28</v>
      </c>
      <c r="B33" s="162" t="s">
        <v>79</v>
      </c>
      <c r="C33" s="144">
        <v>42383</v>
      </c>
      <c r="D33" s="145">
        <v>1995.81</v>
      </c>
      <c r="E33" s="145">
        <v>79.56</v>
      </c>
      <c r="F33" s="145">
        <v>64.430000000000007</v>
      </c>
      <c r="G33" s="145">
        <v>1234.0899999999999</v>
      </c>
      <c r="H33" s="145">
        <v>286.52</v>
      </c>
      <c r="I33" s="145">
        <f t="shared" si="0"/>
        <v>1520.61</v>
      </c>
      <c r="J33" s="44">
        <v>40.945</v>
      </c>
      <c r="K33" s="44">
        <v>162.84978000000001</v>
      </c>
      <c r="L33" s="44">
        <v>1336.9816800000001</v>
      </c>
      <c r="M33" s="146">
        <f t="shared" si="4"/>
        <v>1499.8314600000001</v>
      </c>
      <c r="N33" s="147">
        <f t="shared" si="2"/>
        <v>0.9863353917177976</v>
      </c>
      <c r="O33" s="151">
        <v>96.14</v>
      </c>
      <c r="P33" s="151">
        <v>0</v>
      </c>
      <c r="Q33" s="151">
        <f t="shared" si="3"/>
        <v>96.14</v>
      </c>
      <c r="R33" s="151">
        <f>2.14*12</f>
        <v>25.68</v>
      </c>
      <c r="S33" s="151"/>
      <c r="T33" s="151"/>
    </row>
    <row r="34" spans="1:20" ht="15.75" x14ac:dyDescent="0.25">
      <c r="A34" s="158">
        <v>29</v>
      </c>
      <c r="B34" s="162" t="s">
        <v>38</v>
      </c>
      <c r="C34" s="144">
        <v>42290</v>
      </c>
      <c r="D34" s="145">
        <v>101.17</v>
      </c>
      <c r="E34" s="146">
        <v>65.260000000000005</v>
      </c>
      <c r="F34" s="145">
        <v>52.05</v>
      </c>
      <c r="G34" s="145">
        <v>45.85</v>
      </c>
      <c r="H34" s="145">
        <v>16.09</v>
      </c>
      <c r="I34" s="145">
        <f t="shared" si="0"/>
        <v>61.94</v>
      </c>
      <c r="J34" s="44">
        <v>1.8411500000000001</v>
      </c>
      <c r="K34" s="44">
        <v>7.9184599999999996</v>
      </c>
      <c r="L34" s="44">
        <v>54.039439999999999</v>
      </c>
      <c r="M34" s="146">
        <f t="shared" si="4"/>
        <v>61.957899999999995</v>
      </c>
      <c r="N34" s="147">
        <f t="shared" si="2"/>
        <v>1.0002889893445268</v>
      </c>
      <c r="O34" s="150"/>
      <c r="P34" s="150"/>
      <c r="Q34" s="150"/>
      <c r="R34" s="150">
        <v>0.03</v>
      </c>
      <c r="S34" s="150">
        <v>0.105</v>
      </c>
      <c r="T34" s="151"/>
    </row>
    <row r="35" spans="1:20" ht="15.75" x14ac:dyDescent="0.25">
      <c r="A35" s="158">
        <v>30</v>
      </c>
      <c r="B35" s="162" t="s">
        <v>64</v>
      </c>
      <c r="C35" s="144">
        <v>42171</v>
      </c>
      <c r="D35" s="145">
        <v>913.48</v>
      </c>
      <c r="E35" s="145">
        <v>74.47</v>
      </c>
      <c r="F35" s="145">
        <v>47.55</v>
      </c>
      <c r="G35" s="145">
        <v>463.31</v>
      </c>
      <c r="H35" s="145">
        <v>138.53</v>
      </c>
      <c r="I35" s="145">
        <f t="shared" si="0"/>
        <v>601.84</v>
      </c>
      <c r="J35" s="44">
        <v>15.859389999999999</v>
      </c>
      <c r="K35" s="44">
        <v>51.820540000000001</v>
      </c>
      <c r="L35" s="44">
        <v>550.01715999999999</v>
      </c>
      <c r="M35" s="146">
        <f>K35+L35</f>
        <v>601.83770000000004</v>
      </c>
      <c r="N35" s="147">
        <f t="shared" si="2"/>
        <v>0.99999617838628208</v>
      </c>
      <c r="O35" s="151"/>
      <c r="P35" s="151"/>
      <c r="Q35" s="151"/>
      <c r="R35" s="151">
        <v>30.64</v>
      </c>
      <c r="S35" s="151">
        <v>3.8660000000000001</v>
      </c>
      <c r="T35" s="151"/>
    </row>
    <row r="36" spans="1:20" ht="15.75" x14ac:dyDescent="0.25">
      <c r="A36" s="158">
        <v>31</v>
      </c>
      <c r="B36" s="162" t="s">
        <v>50</v>
      </c>
      <c r="C36" s="144">
        <v>42443</v>
      </c>
      <c r="D36" s="145">
        <v>3.8</v>
      </c>
      <c r="E36" s="145">
        <v>29.94</v>
      </c>
      <c r="F36" s="145">
        <v>1.7</v>
      </c>
      <c r="G36" s="145">
        <v>0.61</v>
      </c>
      <c r="H36" s="145">
        <v>0.02</v>
      </c>
      <c r="I36" s="145">
        <f t="shared" si="0"/>
        <v>0.63</v>
      </c>
      <c r="J36" s="44">
        <v>4.1430000000000002E-2</v>
      </c>
      <c r="K36" s="44">
        <v>0.16714000000000001</v>
      </c>
      <c r="L36" s="44">
        <v>0.37537999999999999</v>
      </c>
      <c r="M36" s="146">
        <v>0.55000000000000004</v>
      </c>
      <c r="N36" s="147">
        <f t="shared" si="2"/>
        <v>0.87301587301587313</v>
      </c>
      <c r="O36" s="151"/>
      <c r="P36" s="151"/>
      <c r="Q36" s="151"/>
      <c r="R36" s="151"/>
      <c r="S36" s="151"/>
      <c r="T36" s="151"/>
    </row>
    <row r="37" spans="1:20" ht="15.75" x14ac:dyDescent="0.25">
      <c r="A37" s="158">
        <v>32</v>
      </c>
      <c r="B37" s="162" t="s">
        <v>43</v>
      </c>
      <c r="C37" s="144">
        <v>42324</v>
      </c>
      <c r="D37" s="145">
        <v>2.4300000000000002</v>
      </c>
      <c r="E37" s="145">
        <v>26.66</v>
      </c>
      <c r="F37" s="145">
        <v>56.47</v>
      </c>
      <c r="G37" s="145">
        <v>0.16</v>
      </c>
      <c r="H37" s="145">
        <v>1.03</v>
      </c>
      <c r="I37" s="145">
        <f t="shared" si="0"/>
        <v>1.19</v>
      </c>
      <c r="J37" s="44">
        <v>1.1129999999999999E-2</v>
      </c>
      <c r="K37" s="44">
        <v>0.05</v>
      </c>
      <c r="L37" s="44">
        <v>0.82604999999999995</v>
      </c>
      <c r="M37" s="146">
        <f>K37+L37</f>
        <v>0.87605</v>
      </c>
      <c r="N37" s="147">
        <f t="shared" si="2"/>
        <v>0.73617647058823532</v>
      </c>
      <c r="O37" s="151"/>
      <c r="P37" s="151"/>
      <c r="Q37" s="151"/>
      <c r="R37" s="151"/>
      <c r="S37" s="151"/>
      <c r="T37" s="151"/>
    </row>
    <row r="38" spans="1:20" ht="15.75" x14ac:dyDescent="0.25">
      <c r="A38" s="158">
        <v>33</v>
      </c>
      <c r="B38" s="162" t="s">
        <v>84</v>
      </c>
      <c r="C38" s="144">
        <v>42443</v>
      </c>
      <c r="D38" s="145">
        <v>3.43</v>
      </c>
      <c r="E38" s="145">
        <v>84.19</v>
      </c>
      <c r="F38" s="145">
        <v>51.54</v>
      </c>
      <c r="G38" s="145">
        <v>1.54</v>
      </c>
      <c r="H38" s="145">
        <v>0.82</v>
      </c>
      <c r="I38" s="145">
        <f t="shared" si="0"/>
        <v>2.36</v>
      </c>
      <c r="J38" s="44">
        <v>4.1759999999999999E-2</v>
      </c>
      <c r="K38" s="44">
        <v>0.2319</v>
      </c>
      <c r="L38" s="44">
        <f>(D51+L51)/100000</f>
        <v>1.9235800000000001</v>
      </c>
      <c r="M38" s="146">
        <f>K38+L38</f>
        <v>2.1554799999999998</v>
      </c>
      <c r="N38" s="147">
        <f t="shared" si="2"/>
        <v>0.91333898305084749</v>
      </c>
      <c r="O38" s="151"/>
      <c r="P38" s="151"/>
      <c r="Q38" s="151"/>
      <c r="R38" s="151"/>
      <c r="S38" s="151"/>
      <c r="T38" s="151"/>
    </row>
    <row r="39" spans="1:20" ht="15.75" x14ac:dyDescent="0.25">
      <c r="A39" s="158">
        <v>34</v>
      </c>
      <c r="B39" s="5" t="s">
        <v>37</v>
      </c>
      <c r="C39" s="144">
        <v>42230</v>
      </c>
      <c r="D39" s="145">
        <v>0.64</v>
      </c>
      <c r="E39" s="146">
        <v>35.299999999999997</v>
      </c>
      <c r="F39" s="145">
        <v>33.56</v>
      </c>
      <c r="G39" s="145">
        <v>0.05</v>
      </c>
      <c r="H39" s="145">
        <v>0.17</v>
      </c>
      <c r="I39" s="145">
        <f t="shared" si="0"/>
        <v>0.22000000000000003</v>
      </c>
      <c r="J39" s="44">
        <v>0.01</v>
      </c>
      <c r="K39" s="44">
        <v>0.04</v>
      </c>
      <c r="L39" s="44">
        <v>0.18</v>
      </c>
      <c r="M39" s="145">
        <f>K39+L39</f>
        <v>0.22</v>
      </c>
      <c r="N39" s="147">
        <f t="shared" si="2"/>
        <v>0.99999999999999989</v>
      </c>
      <c r="O39" s="151"/>
      <c r="P39" s="151"/>
      <c r="Q39" s="151"/>
      <c r="R39" s="151"/>
      <c r="S39" s="151"/>
      <c r="T39" s="151"/>
    </row>
    <row r="40" spans="1:20" ht="15.75" x14ac:dyDescent="0.25">
      <c r="A40" s="158">
        <v>35</v>
      </c>
      <c r="B40" s="162" t="s">
        <v>41</v>
      </c>
      <c r="C40" s="144">
        <v>41684</v>
      </c>
      <c r="D40" s="145">
        <v>10.55</v>
      </c>
      <c r="E40" s="145">
        <v>38.54</v>
      </c>
      <c r="F40" s="145">
        <v>47.26</v>
      </c>
      <c r="G40" s="145">
        <v>0.11</v>
      </c>
      <c r="H40" s="145">
        <v>4.8499999999999996</v>
      </c>
      <c r="I40" s="145">
        <f t="shared" si="0"/>
        <v>4.96</v>
      </c>
      <c r="J40" s="44">
        <v>1.2899999999999999E-3</v>
      </c>
      <c r="K40" s="44">
        <v>5.8700000000000002E-3</v>
      </c>
      <c r="L40" s="44">
        <v>2.7619099999999999</v>
      </c>
      <c r="M40" s="146">
        <f>K40+L40</f>
        <v>2.7677799999999997</v>
      </c>
      <c r="N40" s="147">
        <f t="shared" si="2"/>
        <v>0.5580201612903225</v>
      </c>
      <c r="O40" s="151"/>
      <c r="P40" s="151"/>
      <c r="Q40" s="151"/>
      <c r="R40" s="151"/>
      <c r="S40" s="151"/>
      <c r="T40" s="151"/>
    </row>
    <row r="41" spans="1:20" ht="15.75" x14ac:dyDescent="0.25">
      <c r="A41" s="158">
        <v>36</v>
      </c>
      <c r="B41" s="162" t="s">
        <v>42</v>
      </c>
      <c r="C41" s="144">
        <v>42260</v>
      </c>
      <c r="D41" s="145">
        <v>12.44</v>
      </c>
      <c r="E41" s="145">
        <v>59.68</v>
      </c>
      <c r="F41" s="145">
        <v>46.94</v>
      </c>
      <c r="G41" s="145">
        <v>2.35</v>
      </c>
      <c r="H41" s="145">
        <v>3.99</v>
      </c>
      <c r="I41" s="145">
        <f t="shared" si="0"/>
        <v>6.34</v>
      </c>
      <c r="J41" s="44">
        <v>0.26095000000000002</v>
      </c>
      <c r="K41" s="44">
        <v>0.85529999999999995</v>
      </c>
      <c r="L41" s="44">
        <v>5.3007799999999996</v>
      </c>
      <c r="M41" s="146">
        <f>K41+L41</f>
        <v>6.1560799999999993</v>
      </c>
      <c r="N41" s="147">
        <f t="shared" si="2"/>
        <v>0.97099053627760246</v>
      </c>
      <c r="O41" s="151"/>
      <c r="P41" s="151"/>
      <c r="Q41" s="151"/>
      <c r="R41" s="151"/>
      <c r="S41" s="151"/>
      <c r="T41" s="151"/>
    </row>
    <row r="42" spans="1:20" ht="15.75" x14ac:dyDescent="0.25">
      <c r="A42" s="159"/>
      <c r="B42" s="163" t="s">
        <v>19</v>
      </c>
      <c r="C42" s="145"/>
      <c r="D42" s="146">
        <f>SUM(D6:D41)</f>
        <v>12101.962379999997</v>
      </c>
      <c r="E42" s="145"/>
      <c r="F42" s="145"/>
      <c r="G42" s="146">
        <f>SUM(G6:G41)</f>
        <v>6249.3287250080002</v>
      </c>
      <c r="H42" s="146">
        <f t="shared" ref="H42:M42" si="5">SUM(H6:H41)</f>
        <v>1885.6135898399993</v>
      </c>
      <c r="I42" s="146">
        <f t="shared" si="5"/>
        <v>8134.9423148480009</v>
      </c>
      <c r="J42" s="146">
        <f t="shared" si="5"/>
        <v>236.32589999999999</v>
      </c>
      <c r="K42" s="146">
        <f t="shared" si="5"/>
        <v>940.9200800000001</v>
      </c>
      <c r="L42" s="146">
        <f t="shared" si="5"/>
        <v>7113.9526399999995</v>
      </c>
      <c r="M42" s="154">
        <f t="shared" si="5"/>
        <v>8054.8802000000005</v>
      </c>
      <c r="N42" s="150"/>
      <c r="O42" s="148">
        <f>SUM(O6:O33)</f>
        <v>353.59999999999997</v>
      </c>
      <c r="P42" s="148">
        <f>SUM(P15:P33)</f>
        <v>5.19</v>
      </c>
      <c r="Q42" s="148">
        <f t="shared" si="3"/>
        <v>358.78999999999996</v>
      </c>
      <c r="R42" s="148">
        <f>SUM(R6:R33)</f>
        <v>274.39299999999997</v>
      </c>
      <c r="S42" s="148"/>
      <c r="T42" s="148"/>
    </row>
    <row r="43" spans="1:20" ht="15.75" x14ac:dyDescent="0.25">
      <c r="A43" s="160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</row>
    <row r="44" spans="1:20" ht="15.75" x14ac:dyDescent="0.25">
      <c r="A44" s="282" t="s">
        <v>139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155"/>
      <c r="P44" s="155"/>
      <c r="Q44" s="155"/>
      <c r="R44" s="155"/>
      <c r="S44" s="155"/>
      <c r="T44" s="155"/>
    </row>
    <row r="45" spans="1:20" ht="15.75" x14ac:dyDescent="0.25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5"/>
      <c r="P45" s="155"/>
      <c r="Q45" s="155"/>
      <c r="R45" s="155"/>
      <c r="S45" s="155"/>
      <c r="T45" s="155"/>
    </row>
    <row r="46" spans="1:20" ht="15.75" x14ac:dyDescent="0.25">
      <c r="A46" s="319" t="s">
        <v>160</v>
      </c>
      <c r="B46" s="319"/>
      <c r="C46" s="319"/>
      <c r="D46" s="319"/>
      <c r="E46" s="319"/>
      <c r="F46" s="319"/>
      <c r="G46" s="157"/>
      <c r="H46" s="157"/>
      <c r="I46" s="319" t="s">
        <v>161</v>
      </c>
      <c r="J46" s="319"/>
      <c r="K46" s="319"/>
      <c r="L46" s="319"/>
      <c r="M46" s="319"/>
      <c r="N46" s="319"/>
      <c r="O46" s="155"/>
      <c r="P46" s="155"/>
      <c r="Q46" s="155"/>
      <c r="R46" s="155"/>
      <c r="S46" s="155"/>
      <c r="T46" s="155"/>
    </row>
    <row r="47" spans="1:20" x14ac:dyDescent="0.25">
      <c r="I47" s="161"/>
      <c r="J47" s="164"/>
    </row>
    <row r="48" spans="1:20" ht="15" customHeight="1" x14ac:dyDescent="0.25">
      <c r="A48" s="320" t="s">
        <v>159</v>
      </c>
      <c r="B48" s="320"/>
      <c r="C48" s="320"/>
      <c r="D48" s="320"/>
      <c r="E48" s="320"/>
      <c r="F48" s="320"/>
      <c r="I48" s="320" t="s">
        <v>163</v>
      </c>
      <c r="J48" s="320"/>
      <c r="K48" s="320"/>
      <c r="L48" s="320"/>
      <c r="M48" s="320"/>
      <c r="N48" s="320"/>
    </row>
    <row r="49" spans="1:14" ht="24" customHeight="1" x14ac:dyDescent="0.25">
      <c r="A49" s="263" t="s">
        <v>157</v>
      </c>
      <c r="B49" s="263"/>
      <c r="C49" s="263"/>
      <c r="D49" s="24">
        <v>4133</v>
      </c>
      <c r="E49" s="27"/>
      <c r="F49" s="27"/>
      <c r="I49" s="263" t="s">
        <v>157</v>
      </c>
      <c r="J49" s="263"/>
      <c r="K49" s="263"/>
      <c r="L49" s="24">
        <v>43</v>
      </c>
      <c r="M49" s="27"/>
      <c r="N49" s="27"/>
    </row>
    <row r="50" spans="1:14" ht="25.5" customHeight="1" x14ac:dyDescent="0.25">
      <c r="A50" s="263" t="s">
        <v>158</v>
      </c>
      <c r="B50" s="263"/>
      <c r="C50" s="263"/>
      <c r="D50" s="24">
        <v>23000</v>
      </c>
      <c r="E50" s="27"/>
      <c r="F50" s="27"/>
      <c r="I50" s="263" t="s">
        <v>158</v>
      </c>
      <c r="J50" s="263"/>
      <c r="K50" s="263"/>
      <c r="L50" s="24">
        <v>190</v>
      </c>
      <c r="M50" s="27"/>
      <c r="N50" s="27"/>
    </row>
    <row r="51" spans="1:14" ht="24" customHeight="1" x14ac:dyDescent="0.25">
      <c r="A51" s="263" t="s">
        <v>162</v>
      </c>
      <c r="B51" s="263"/>
      <c r="C51" s="263"/>
      <c r="D51" s="24">
        <v>156859</v>
      </c>
      <c r="E51" s="27"/>
      <c r="F51" s="27"/>
      <c r="I51" s="263" t="s">
        <v>162</v>
      </c>
      <c r="J51" s="263"/>
      <c r="K51" s="263"/>
      <c r="L51" s="24">
        <v>35499</v>
      </c>
      <c r="M51" s="27"/>
      <c r="N51" s="27"/>
    </row>
    <row r="52" spans="1:14" x14ac:dyDescent="0.25">
      <c r="A52" s="258"/>
      <c r="B52" s="259"/>
      <c r="C52" s="260"/>
      <c r="D52" s="24"/>
      <c r="E52" s="27"/>
      <c r="F52" s="27"/>
      <c r="I52" s="258"/>
      <c r="J52" s="259"/>
      <c r="K52" s="260"/>
      <c r="L52" s="24"/>
      <c r="M52" s="27"/>
      <c r="N52" s="27"/>
    </row>
  </sheetData>
  <mergeCells count="37">
    <mergeCell ref="A44:N44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K4"/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Q4:Q5"/>
    <mergeCell ref="R4:R5"/>
    <mergeCell ref="A52:C52"/>
    <mergeCell ref="A46:F46"/>
    <mergeCell ref="I46:N46"/>
    <mergeCell ref="I48:N48"/>
    <mergeCell ref="I49:K49"/>
    <mergeCell ref="I50:K50"/>
    <mergeCell ref="I51:K51"/>
    <mergeCell ref="I52:K52"/>
    <mergeCell ref="A49:C49"/>
    <mergeCell ref="A50:C50"/>
    <mergeCell ref="A51:C51"/>
    <mergeCell ref="A48:F48"/>
  </mergeCells>
  <pageMargins left="0.7" right="0.7" top="0.75" bottom="0.75" header="0.3" footer="0.3"/>
  <pageSetup scale="73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M20" sqref="M20"/>
    </sheetView>
  </sheetViews>
  <sheetFormatPr defaultRowHeight="15" x14ac:dyDescent="0.25"/>
  <cols>
    <col min="1" max="1" width="3" customWidth="1"/>
    <col min="2" max="2" width="11.140625" style="167" customWidth="1"/>
    <col min="3" max="3" width="5.5703125" customWidth="1"/>
    <col min="4" max="4" width="7.140625" customWidth="1"/>
    <col min="5" max="5" width="5" customWidth="1"/>
    <col min="6" max="6" width="5.28515625" customWidth="1"/>
    <col min="7" max="7" width="6.5703125" customWidth="1"/>
    <col min="8" max="8" width="6.42578125" customWidth="1"/>
    <col min="9" max="9" width="6.28515625" customWidth="1"/>
    <col min="10" max="10" width="6.7109375" customWidth="1"/>
    <col min="11" max="11" width="6.28515625" customWidth="1"/>
    <col min="12" max="12" width="7.5703125" customWidth="1"/>
    <col min="13" max="13" width="6.5703125" customWidth="1"/>
    <col min="14" max="14" width="6.85546875" customWidth="1"/>
    <col min="15" max="20" width="0" hidden="1" customWidth="1"/>
  </cols>
  <sheetData>
    <row r="1" spans="1:20" ht="24.75" customHeight="1" x14ac:dyDescent="0.25">
      <c r="A1" s="324" t="s">
        <v>172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</row>
    <row r="2" spans="1:20" x14ac:dyDescent="0.25">
      <c r="A2" s="325" t="s">
        <v>151</v>
      </c>
      <c r="B2" s="283" t="s">
        <v>142</v>
      </c>
      <c r="C2" s="286" t="s">
        <v>141</v>
      </c>
      <c r="D2" s="286" t="s">
        <v>143</v>
      </c>
      <c r="E2" s="289" t="s">
        <v>126</v>
      </c>
      <c r="F2" s="289"/>
      <c r="G2" s="225" t="s">
        <v>4</v>
      </c>
      <c r="H2" s="225"/>
      <c r="I2" s="225"/>
      <c r="J2" s="290" t="s">
        <v>154</v>
      </c>
      <c r="K2" s="291"/>
      <c r="L2" s="291"/>
      <c r="M2" s="291"/>
      <c r="N2" s="292"/>
      <c r="O2" s="299" t="s">
        <v>6</v>
      </c>
      <c r="P2" s="299"/>
      <c r="Q2" s="299"/>
      <c r="R2" s="299" t="s">
        <v>7</v>
      </c>
      <c r="S2" s="299"/>
      <c r="T2" s="299"/>
    </row>
    <row r="3" spans="1:20" x14ac:dyDescent="0.25">
      <c r="A3" s="325"/>
      <c r="B3" s="284"/>
      <c r="C3" s="287"/>
      <c r="D3" s="287"/>
      <c r="E3" s="289"/>
      <c r="F3" s="289"/>
      <c r="G3" s="225"/>
      <c r="H3" s="225"/>
      <c r="I3" s="225"/>
      <c r="J3" s="293"/>
      <c r="K3" s="294"/>
      <c r="L3" s="294"/>
      <c r="M3" s="294"/>
      <c r="N3" s="295"/>
      <c r="O3" s="299"/>
      <c r="P3" s="299"/>
      <c r="Q3" s="299"/>
      <c r="R3" s="299"/>
      <c r="S3" s="299"/>
      <c r="T3" s="299"/>
    </row>
    <row r="4" spans="1:20" x14ac:dyDescent="0.25">
      <c r="A4" s="325"/>
      <c r="B4" s="284"/>
      <c r="C4" s="287"/>
      <c r="D4" s="287"/>
      <c r="E4" s="225" t="s">
        <v>117</v>
      </c>
      <c r="F4" s="225" t="s">
        <v>144</v>
      </c>
      <c r="G4" s="225" t="s">
        <v>149</v>
      </c>
      <c r="H4" s="225" t="s">
        <v>150</v>
      </c>
      <c r="I4" s="225" t="s">
        <v>145</v>
      </c>
      <c r="J4" s="296" t="s">
        <v>62</v>
      </c>
      <c r="K4" s="297"/>
      <c r="L4" s="165" t="s">
        <v>146</v>
      </c>
      <c r="M4" s="225" t="s">
        <v>81</v>
      </c>
      <c r="N4" s="225" t="s">
        <v>16</v>
      </c>
      <c r="O4" s="300" t="s">
        <v>17</v>
      </c>
      <c r="P4" s="300" t="s">
        <v>18</v>
      </c>
      <c r="Q4" s="300" t="s">
        <v>19</v>
      </c>
      <c r="R4" s="300" t="s">
        <v>17</v>
      </c>
      <c r="S4" s="300" t="s">
        <v>18</v>
      </c>
      <c r="T4" s="300" t="s">
        <v>19</v>
      </c>
    </row>
    <row r="5" spans="1:20" ht="24" customHeight="1" x14ac:dyDescent="0.25">
      <c r="A5" s="325"/>
      <c r="B5" s="285"/>
      <c r="C5" s="288"/>
      <c r="D5" s="288"/>
      <c r="E5" s="225"/>
      <c r="F5" s="225"/>
      <c r="G5" s="225"/>
      <c r="H5" s="225"/>
      <c r="I5" s="225"/>
      <c r="J5" s="165" t="s">
        <v>165</v>
      </c>
      <c r="K5" s="165" t="s">
        <v>166</v>
      </c>
      <c r="L5" s="165" t="s">
        <v>114</v>
      </c>
      <c r="M5" s="225"/>
      <c r="N5" s="226"/>
      <c r="O5" s="301"/>
      <c r="P5" s="301"/>
      <c r="Q5" s="301"/>
      <c r="R5" s="301"/>
      <c r="S5" s="301"/>
      <c r="T5" s="301"/>
    </row>
    <row r="6" spans="1:20" ht="22.5" x14ac:dyDescent="0.25">
      <c r="A6" s="6">
        <v>1</v>
      </c>
      <c r="B6" s="5" t="s">
        <v>47</v>
      </c>
      <c r="C6" s="137">
        <v>42353</v>
      </c>
      <c r="D6" s="43">
        <v>493.77</v>
      </c>
      <c r="E6" s="43">
        <v>60.96</v>
      </c>
      <c r="F6" s="43">
        <v>41.14</v>
      </c>
      <c r="G6" s="43">
        <v>200.2</v>
      </c>
      <c r="H6" s="43">
        <v>68.03</v>
      </c>
      <c r="I6" s="43">
        <f t="shared" ref="I6:I41" si="0">G6+H6</f>
        <v>268.23</v>
      </c>
      <c r="J6" s="44">
        <v>9.09</v>
      </c>
      <c r="K6" s="44">
        <v>23.52</v>
      </c>
      <c r="L6" s="44">
        <v>244.71</v>
      </c>
      <c r="M6" s="44">
        <f t="shared" ref="M6:M13" si="1">K6+L6</f>
        <v>268.23</v>
      </c>
      <c r="N6" s="45">
        <f t="shared" ref="N6:N41" si="2">M6/I6</f>
        <v>1</v>
      </c>
      <c r="O6" s="148">
        <v>12.9</v>
      </c>
      <c r="P6" s="148">
        <v>0</v>
      </c>
      <c r="Q6" s="148">
        <f t="shared" ref="Q6:Q42" si="3">P6+O6</f>
        <v>12.9</v>
      </c>
      <c r="R6" s="148">
        <f>1.15*12</f>
        <v>13.799999999999999</v>
      </c>
      <c r="S6" s="148"/>
      <c r="T6" s="148"/>
    </row>
    <row r="7" spans="1:20" ht="22.5" x14ac:dyDescent="0.25">
      <c r="A7" s="6">
        <v>2</v>
      </c>
      <c r="B7" s="5" t="s">
        <v>105</v>
      </c>
      <c r="C7" s="137">
        <v>42476</v>
      </c>
      <c r="D7" s="43">
        <v>13.83</v>
      </c>
      <c r="E7" s="43">
        <v>66.31</v>
      </c>
      <c r="F7" s="43">
        <v>51.55</v>
      </c>
      <c r="G7" s="43">
        <v>7.09</v>
      </c>
      <c r="H7" s="43">
        <v>1.62</v>
      </c>
      <c r="I7" s="43">
        <f t="shared" si="0"/>
        <v>8.7100000000000009</v>
      </c>
      <c r="J7" s="44">
        <v>0.37</v>
      </c>
      <c r="K7" s="44">
        <v>1.4731000000000001</v>
      </c>
      <c r="L7" s="44">
        <v>6.7381099999999998</v>
      </c>
      <c r="M7" s="44">
        <f t="shared" si="1"/>
        <v>8.2112099999999995</v>
      </c>
      <c r="N7" s="45">
        <f t="shared" si="2"/>
        <v>0.94273363949483335</v>
      </c>
      <c r="O7" s="148"/>
      <c r="P7" s="148"/>
      <c r="Q7" s="148"/>
      <c r="R7" s="148"/>
      <c r="S7" s="148"/>
      <c r="T7" s="148"/>
    </row>
    <row r="8" spans="1:20" ht="15.75" x14ac:dyDescent="0.25">
      <c r="A8" s="6">
        <v>3</v>
      </c>
      <c r="B8" s="5" t="s">
        <v>45</v>
      </c>
      <c r="C8" s="137">
        <v>42353</v>
      </c>
      <c r="D8" s="43">
        <v>311.69</v>
      </c>
      <c r="E8" s="43">
        <v>84.17</v>
      </c>
      <c r="F8" s="43">
        <v>60.35</v>
      </c>
      <c r="G8" s="43">
        <v>225.41</v>
      </c>
      <c r="H8" s="43">
        <v>26.49</v>
      </c>
      <c r="I8" s="44">
        <f t="shared" si="0"/>
        <v>251.9</v>
      </c>
      <c r="J8" s="44">
        <v>7.0267600000000003</v>
      </c>
      <c r="K8" s="44">
        <v>29.686540000000001</v>
      </c>
      <c r="L8" s="44">
        <v>221.9427</v>
      </c>
      <c r="M8" s="44">
        <f t="shared" si="1"/>
        <v>251.62924000000001</v>
      </c>
      <c r="N8" s="45">
        <f t="shared" si="2"/>
        <v>0.99892512901945218</v>
      </c>
      <c r="O8" s="148">
        <v>4.55</v>
      </c>
      <c r="P8" s="148">
        <v>1.17</v>
      </c>
      <c r="Q8" s="148">
        <f t="shared" si="3"/>
        <v>5.72</v>
      </c>
      <c r="R8" s="148">
        <f>0.37*12</f>
        <v>4.4399999999999995</v>
      </c>
      <c r="S8" s="148"/>
      <c r="T8" s="148"/>
    </row>
    <row r="9" spans="1:20" ht="15.75" x14ac:dyDescent="0.25">
      <c r="A9" s="6">
        <v>4</v>
      </c>
      <c r="B9" s="5" t="s">
        <v>25</v>
      </c>
      <c r="C9" s="137">
        <v>41712</v>
      </c>
      <c r="D9" s="43">
        <v>1038.05</v>
      </c>
      <c r="E9" s="43">
        <v>85.12</v>
      </c>
      <c r="F9" s="43">
        <v>74.53</v>
      </c>
      <c r="G9" s="43">
        <v>783.74</v>
      </c>
      <c r="H9" s="43">
        <v>87.42</v>
      </c>
      <c r="I9" s="43">
        <f t="shared" si="0"/>
        <v>871.16</v>
      </c>
      <c r="J9" s="44">
        <v>25.01</v>
      </c>
      <c r="K9" s="44">
        <v>116.55</v>
      </c>
      <c r="L9" s="44">
        <f>644.08+73.78+22.71</f>
        <v>740.57</v>
      </c>
      <c r="M9" s="43">
        <f t="shared" si="1"/>
        <v>857.12</v>
      </c>
      <c r="N9" s="45">
        <f t="shared" si="2"/>
        <v>0.98388355755544332</v>
      </c>
      <c r="O9" s="148">
        <v>7.95</v>
      </c>
      <c r="P9" s="148">
        <v>0</v>
      </c>
      <c r="Q9" s="148">
        <f t="shared" si="3"/>
        <v>7.95</v>
      </c>
      <c r="R9" s="148">
        <f>0.66*12</f>
        <v>7.92</v>
      </c>
      <c r="S9" s="148"/>
      <c r="T9" s="148"/>
    </row>
    <row r="10" spans="1:20" ht="15.75" x14ac:dyDescent="0.25">
      <c r="A10" s="6">
        <v>5</v>
      </c>
      <c r="B10" s="5" t="s">
        <v>156</v>
      </c>
      <c r="C10" s="137">
        <v>41653</v>
      </c>
      <c r="D10" s="43">
        <v>255.4</v>
      </c>
      <c r="E10" s="43">
        <v>84.25</v>
      </c>
      <c r="F10" s="43">
        <v>59.98</v>
      </c>
      <c r="G10" s="43">
        <v>165.16</v>
      </c>
      <c r="H10" s="43">
        <v>35.61</v>
      </c>
      <c r="I10" s="43">
        <f t="shared" si="0"/>
        <v>200.76999999999998</v>
      </c>
      <c r="J10" s="44">
        <v>7.19</v>
      </c>
      <c r="K10" s="44">
        <v>20.420000000000002</v>
      </c>
      <c r="L10" s="44">
        <v>180.35</v>
      </c>
      <c r="M10" s="43">
        <f t="shared" si="1"/>
        <v>200.76999999999998</v>
      </c>
      <c r="N10" s="45">
        <f t="shared" si="2"/>
        <v>1</v>
      </c>
      <c r="O10" s="148">
        <v>25.55</v>
      </c>
      <c r="P10" s="148">
        <v>0</v>
      </c>
      <c r="Q10" s="148">
        <f t="shared" si="3"/>
        <v>25.55</v>
      </c>
      <c r="R10" s="148">
        <f>2.17*12</f>
        <v>26.04</v>
      </c>
      <c r="S10" s="148"/>
      <c r="T10" s="148"/>
    </row>
    <row r="11" spans="1:20" ht="15.75" x14ac:dyDescent="0.25">
      <c r="A11" s="6">
        <v>6</v>
      </c>
      <c r="B11" s="5" t="s">
        <v>27</v>
      </c>
      <c r="C11" s="137">
        <v>41560</v>
      </c>
      <c r="D11" s="43">
        <v>167.53</v>
      </c>
      <c r="E11" s="43">
        <v>37.69</v>
      </c>
      <c r="F11" s="43">
        <v>43.59</v>
      </c>
      <c r="G11" s="43">
        <v>1.58</v>
      </c>
      <c r="H11" s="43">
        <v>71.2</v>
      </c>
      <c r="I11" s="43">
        <f t="shared" si="0"/>
        <v>72.78</v>
      </c>
      <c r="J11" s="44">
        <v>0.75946999999999998</v>
      </c>
      <c r="K11" s="44">
        <v>2.9040300000000001</v>
      </c>
      <c r="L11" s="44">
        <v>69.829210000000003</v>
      </c>
      <c r="M11" s="44">
        <f t="shared" si="1"/>
        <v>72.733240000000009</v>
      </c>
      <c r="N11" s="45">
        <f t="shared" si="2"/>
        <v>0.99935751580104437</v>
      </c>
      <c r="O11" s="148">
        <v>45.01</v>
      </c>
      <c r="P11" s="148">
        <v>0</v>
      </c>
      <c r="Q11" s="148">
        <f t="shared" si="3"/>
        <v>45.01</v>
      </c>
      <c r="R11" s="148">
        <f>3.83*12</f>
        <v>45.96</v>
      </c>
      <c r="S11" s="148"/>
      <c r="T11" s="148"/>
    </row>
    <row r="12" spans="1:20" ht="15.75" x14ac:dyDescent="0.25">
      <c r="A12" s="6">
        <v>7</v>
      </c>
      <c r="B12" s="5" t="s">
        <v>46</v>
      </c>
      <c r="C12" s="137">
        <v>42353</v>
      </c>
      <c r="D12" s="43">
        <v>14.58</v>
      </c>
      <c r="E12" s="43">
        <v>42.24</v>
      </c>
      <c r="F12" s="43">
        <v>33.020000000000003</v>
      </c>
      <c r="G12" s="43">
        <v>2.33</v>
      </c>
      <c r="H12" s="43">
        <v>2.99</v>
      </c>
      <c r="I12" s="43">
        <f t="shared" si="0"/>
        <v>5.32</v>
      </c>
      <c r="J12" s="44">
        <v>0.12720000000000001</v>
      </c>
      <c r="K12" s="44">
        <v>0.49708000000000002</v>
      </c>
      <c r="L12" s="44">
        <v>4.8228600000000004</v>
      </c>
      <c r="M12" s="44">
        <f t="shared" si="1"/>
        <v>5.3199400000000008</v>
      </c>
      <c r="N12" s="45">
        <f t="shared" si="2"/>
        <v>0.99998872180451137</v>
      </c>
      <c r="O12" s="148">
        <v>8.6999999999999993</v>
      </c>
      <c r="P12" s="148">
        <v>0</v>
      </c>
      <c r="Q12" s="148">
        <f t="shared" si="3"/>
        <v>8.6999999999999993</v>
      </c>
      <c r="R12" s="148">
        <f>0.72*12</f>
        <v>8.64</v>
      </c>
      <c r="S12" s="148"/>
      <c r="T12" s="148"/>
    </row>
    <row r="13" spans="1:20" ht="15.75" x14ac:dyDescent="0.25">
      <c r="A13" s="6">
        <v>8</v>
      </c>
      <c r="B13" s="5" t="s">
        <v>99</v>
      </c>
      <c r="C13" s="137">
        <v>42476</v>
      </c>
      <c r="D13" s="43">
        <v>603.84</v>
      </c>
      <c r="E13" s="43">
        <v>74.64</v>
      </c>
      <c r="F13" s="43">
        <v>48.25</v>
      </c>
      <c r="G13" s="43">
        <v>258.77999999999997</v>
      </c>
      <c r="H13" s="43">
        <v>124.06</v>
      </c>
      <c r="I13" s="43">
        <f t="shared" si="0"/>
        <v>382.84</v>
      </c>
      <c r="J13" s="44">
        <v>8.1157000000000004</v>
      </c>
      <c r="K13" s="44">
        <v>42.769739999999999</v>
      </c>
      <c r="L13" s="44">
        <v>339.76612999999998</v>
      </c>
      <c r="M13" s="44">
        <f t="shared" si="1"/>
        <v>382.53586999999999</v>
      </c>
      <c r="N13" s="45">
        <f t="shared" si="2"/>
        <v>0.99920559502664297</v>
      </c>
      <c r="O13" s="148"/>
      <c r="P13" s="148"/>
      <c r="Q13" s="148"/>
      <c r="R13" s="148"/>
      <c r="S13" s="148"/>
      <c r="T13" s="148"/>
    </row>
    <row r="14" spans="1:20" ht="15.75" x14ac:dyDescent="0.25">
      <c r="A14" s="6">
        <v>9</v>
      </c>
      <c r="B14" s="5" t="s">
        <v>28</v>
      </c>
      <c r="C14" s="137">
        <v>41530</v>
      </c>
      <c r="D14" s="43">
        <v>253.53</v>
      </c>
      <c r="E14" s="43">
        <v>54.61</v>
      </c>
      <c r="F14" s="43">
        <v>41.05</v>
      </c>
      <c r="G14" s="43">
        <v>90.28</v>
      </c>
      <c r="H14" s="43">
        <v>36.21</v>
      </c>
      <c r="I14" s="43">
        <f t="shared" si="0"/>
        <v>126.49000000000001</v>
      </c>
      <c r="J14" s="44">
        <v>2.68</v>
      </c>
      <c r="K14" s="44">
        <v>11.35</v>
      </c>
      <c r="L14" s="44">
        <v>115.14</v>
      </c>
      <c r="M14" s="43">
        <v>126.49</v>
      </c>
      <c r="N14" s="45">
        <f t="shared" si="2"/>
        <v>0.99999999999999989</v>
      </c>
      <c r="O14" s="148">
        <v>27.91</v>
      </c>
      <c r="P14" s="148">
        <v>0</v>
      </c>
      <c r="Q14" s="148">
        <f t="shared" si="3"/>
        <v>27.91</v>
      </c>
      <c r="R14" s="148">
        <f>2.32*12</f>
        <v>27.839999999999996</v>
      </c>
      <c r="S14" s="148"/>
      <c r="T14" s="148"/>
    </row>
    <row r="15" spans="1:20" ht="22.5" x14ac:dyDescent="0.25">
      <c r="A15" s="6">
        <v>10</v>
      </c>
      <c r="B15" s="5" t="s">
        <v>29</v>
      </c>
      <c r="C15" s="137">
        <v>41560</v>
      </c>
      <c r="D15" s="43">
        <v>68.569999999999993</v>
      </c>
      <c r="E15" s="43">
        <v>56.23</v>
      </c>
      <c r="F15" s="43">
        <v>30.99</v>
      </c>
      <c r="G15" s="43">
        <v>34.68</v>
      </c>
      <c r="H15" s="43">
        <v>2.14</v>
      </c>
      <c r="I15" s="43">
        <f t="shared" si="0"/>
        <v>36.82</v>
      </c>
      <c r="J15" s="44">
        <v>1.8193600000000001</v>
      </c>
      <c r="K15" s="44">
        <v>7.6651400000000001</v>
      </c>
      <c r="L15" s="44">
        <v>20.979420000000001</v>
      </c>
      <c r="M15" s="44">
        <f t="shared" ref="M15:M34" si="4">K15+L15</f>
        <v>28.644560000000002</v>
      </c>
      <c r="N15" s="45">
        <f t="shared" si="2"/>
        <v>0.77796197718631188</v>
      </c>
      <c r="O15" s="148">
        <v>1.63</v>
      </c>
      <c r="P15" s="148">
        <v>1.07</v>
      </c>
      <c r="Q15" s="148">
        <f t="shared" si="3"/>
        <v>2.7</v>
      </c>
      <c r="R15" s="148">
        <f>0.12*12</f>
        <v>1.44</v>
      </c>
      <c r="S15" s="148">
        <f>0.1*12</f>
        <v>1.2000000000000002</v>
      </c>
      <c r="T15" s="148"/>
    </row>
    <row r="16" spans="1:20" ht="15.75" x14ac:dyDescent="0.25">
      <c r="A16" s="6">
        <v>11</v>
      </c>
      <c r="B16" s="5" t="s">
        <v>127</v>
      </c>
      <c r="C16" s="137">
        <v>42416</v>
      </c>
      <c r="D16" s="43">
        <v>125.49</v>
      </c>
      <c r="E16" s="43">
        <v>63.55</v>
      </c>
      <c r="F16" s="43">
        <v>47.1</v>
      </c>
      <c r="G16" s="43">
        <v>58.05</v>
      </c>
      <c r="H16" s="43">
        <v>16.079999999999998</v>
      </c>
      <c r="I16" s="43">
        <f t="shared" si="0"/>
        <v>74.13</v>
      </c>
      <c r="J16" s="44">
        <v>2.35745</v>
      </c>
      <c r="K16" s="44">
        <v>11.038270000000001</v>
      </c>
      <c r="L16" s="44">
        <v>63.09395</v>
      </c>
      <c r="M16" s="44">
        <f t="shared" si="4"/>
        <v>74.132220000000004</v>
      </c>
      <c r="N16" s="45">
        <f t="shared" si="2"/>
        <v>1.000029947389721</v>
      </c>
      <c r="O16" s="148"/>
      <c r="P16" s="148"/>
      <c r="Q16" s="148"/>
      <c r="R16" s="148"/>
      <c r="S16" s="148"/>
      <c r="T16" s="148"/>
    </row>
    <row r="17" spans="1:24" ht="15.75" x14ac:dyDescent="0.25">
      <c r="A17" s="6">
        <v>12</v>
      </c>
      <c r="B17" s="5" t="s">
        <v>39</v>
      </c>
      <c r="C17" s="137">
        <v>42292</v>
      </c>
      <c r="D17" s="47">
        <v>329.66237999999998</v>
      </c>
      <c r="E17" s="47">
        <v>86.48</v>
      </c>
      <c r="F17" s="47">
        <v>60.199999999999996</v>
      </c>
      <c r="G17" s="44">
        <v>216.51950900800003</v>
      </c>
      <c r="H17" s="44">
        <v>47.734337839999988</v>
      </c>
      <c r="I17" s="44">
        <f t="shared" si="0"/>
        <v>264.25384684800002</v>
      </c>
      <c r="J17" s="44">
        <v>9.1706099999999999</v>
      </c>
      <c r="K17" s="44">
        <v>37.975560000000002</v>
      </c>
      <c r="L17" s="44">
        <v>225.72467</v>
      </c>
      <c r="M17" s="44">
        <f t="shared" si="4"/>
        <v>263.70023000000003</v>
      </c>
      <c r="N17" s="45">
        <f t="shared" si="2"/>
        <v>0.99790498093176883</v>
      </c>
      <c r="O17" s="150">
        <v>38.49</v>
      </c>
      <c r="P17" s="150">
        <v>0</v>
      </c>
      <c r="Q17" s="150">
        <f t="shared" si="3"/>
        <v>38.49</v>
      </c>
      <c r="R17" s="150">
        <v>30.109000000000002</v>
      </c>
      <c r="S17" s="148">
        <v>0</v>
      </c>
      <c r="T17" s="148">
        <f>R17+S17</f>
        <v>30.109000000000002</v>
      </c>
    </row>
    <row r="18" spans="1:24" ht="15.75" x14ac:dyDescent="0.25">
      <c r="A18" s="6">
        <v>13</v>
      </c>
      <c r="B18" s="5" t="s">
        <v>30</v>
      </c>
      <c r="C18" s="137">
        <v>41653</v>
      </c>
      <c r="D18" s="43">
        <v>611.30999999999995</v>
      </c>
      <c r="E18" s="43">
        <v>76.040000000000006</v>
      </c>
      <c r="F18" s="43">
        <v>49.36</v>
      </c>
      <c r="G18" s="43">
        <v>285.55</v>
      </c>
      <c r="H18" s="43">
        <v>116.38</v>
      </c>
      <c r="I18" s="43">
        <f t="shared" si="0"/>
        <v>401.93</v>
      </c>
      <c r="J18" s="44">
        <v>10.97</v>
      </c>
      <c r="K18" s="44">
        <v>43.91</v>
      </c>
      <c r="L18" s="44">
        <v>358.02</v>
      </c>
      <c r="M18" s="43">
        <f t="shared" si="4"/>
        <v>401.92999999999995</v>
      </c>
      <c r="N18" s="45">
        <f t="shared" si="2"/>
        <v>0.99999999999999989</v>
      </c>
      <c r="O18" s="148">
        <v>0.01</v>
      </c>
      <c r="P18" s="148">
        <v>0.03</v>
      </c>
      <c r="Q18" s="148">
        <f t="shared" si="3"/>
        <v>0.04</v>
      </c>
      <c r="R18" s="148">
        <f>0*12</f>
        <v>0</v>
      </c>
      <c r="S18" s="148"/>
      <c r="T18" s="148"/>
    </row>
    <row r="19" spans="1:24" ht="15.75" x14ac:dyDescent="0.25">
      <c r="A19" s="6">
        <v>14</v>
      </c>
      <c r="B19" s="5" t="s">
        <v>129</v>
      </c>
      <c r="C19" s="137">
        <v>42690</v>
      </c>
      <c r="D19" s="43">
        <v>333.88</v>
      </c>
      <c r="E19" s="43">
        <v>52.629999999999995</v>
      </c>
      <c r="F19" s="43">
        <v>39.5</v>
      </c>
      <c r="G19" s="43">
        <v>91.87</v>
      </c>
      <c r="H19" s="43">
        <v>62.93</v>
      </c>
      <c r="I19" s="43">
        <f t="shared" si="0"/>
        <v>154.80000000000001</v>
      </c>
      <c r="J19" s="44">
        <v>5.9579899999999997</v>
      </c>
      <c r="K19" s="44">
        <v>25.586279999999999</v>
      </c>
      <c r="L19" s="44">
        <v>129.21384</v>
      </c>
      <c r="M19" s="44">
        <f t="shared" si="4"/>
        <v>154.80011999999999</v>
      </c>
      <c r="N19" s="45">
        <f t="shared" si="2"/>
        <v>1.0000007751937983</v>
      </c>
      <c r="O19" s="148"/>
      <c r="P19" s="148"/>
      <c r="Q19" s="148"/>
      <c r="R19" s="148"/>
      <c r="S19" s="148"/>
      <c r="T19" s="148"/>
      <c r="X19" t="s">
        <v>168</v>
      </c>
    </row>
    <row r="20" spans="1:24" ht="22.5" x14ac:dyDescent="0.25">
      <c r="A20" s="6">
        <v>15</v>
      </c>
      <c r="B20" s="5" t="s">
        <v>31</v>
      </c>
      <c r="C20" s="137">
        <v>41712</v>
      </c>
      <c r="D20" s="43">
        <v>725.98</v>
      </c>
      <c r="E20" s="43">
        <v>80.099999999999994</v>
      </c>
      <c r="F20" s="43">
        <v>62.61</v>
      </c>
      <c r="G20" s="43">
        <v>420.83</v>
      </c>
      <c r="H20" s="43">
        <v>125.59</v>
      </c>
      <c r="I20" s="43">
        <f t="shared" si="0"/>
        <v>546.41999999999996</v>
      </c>
      <c r="J20" s="44">
        <v>14.319459999999999</v>
      </c>
      <c r="K20" s="44">
        <v>51.170310000000001</v>
      </c>
      <c r="L20" s="44">
        <v>478.43592999999998</v>
      </c>
      <c r="M20" s="44">
        <f t="shared" si="4"/>
        <v>529.60623999999996</v>
      </c>
      <c r="N20" s="45">
        <f t="shared" si="2"/>
        <v>0.96922923758281176</v>
      </c>
      <c r="O20" s="148">
        <v>16.95</v>
      </c>
      <c r="P20" s="148">
        <v>0</v>
      </c>
      <c r="Q20" s="148">
        <f t="shared" si="3"/>
        <v>16.95</v>
      </c>
      <c r="R20" s="148">
        <f>1.3*12</f>
        <v>15.600000000000001</v>
      </c>
      <c r="S20" s="148"/>
      <c r="T20" s="148"/>
    </row>
    <row r="21" spans="1:24" ht="15.75" x14ac:dyDescent="0.25">
      <c r="A21" s="6">
        <v>16</v>
      </c>
      <c r="B21" s="5" t="s">
        <v>32</v>
      </c>
      <c r="C21" s="137">
        <v>41684</v>
      </c>
      <c r="D21" s="43">
        <v>1123.73</v>
      </c>
      <c r="E21" s="43">
        <v>76.319999999999993</v>
      </c>
      <c r="F21" s="43">
        <v>45.34</v>
      </c>
      <c r="G21" s="43">
        <v>469.72</v>
      </c>
      <c r="H21" s="43">
        <v>230.45</v>
      </c>
      <c r="I21" s="43">
        <f t="shared" si="0"/>
        <v>700.17000000000007</v>
      </c>
      <c r="J21" s="44">
        <v>25.05</v>
      </c>
      <c r="K21" s="44">
        <v>108.01</v>
      </c>
      <c r="L21" s="44">
        <v>592.16</v>
      </c>
      <c r="M21" s="43">
        <f t="shared" si="4"/>
        <v>700.17</v>
      </c>
      <c r="N21" s="45">
        <f t="shared" si="2"/>
        <v>0.99999999999999989</v>
      </c>
      <c r="O21" s="148">
        <v>12.28</v>
      </c>
      <c r="P21" s="148">
        <v>1.0900000000000001</v>
      </c>
      <c r="Q21" s="148">
        <f t="shared" si="3"/>
        <v>13.37</v>
      </c>
      <c r="R21" s="148">
        <f>1.08*12</f>
        <v>12.96</v>
      </c>
      <c r="S21" s="148"/>
      <c r="T21" s="148"/>
    </row>
    <row r="22" spans="1:24" ht="15.75" x14ac:dyDescent="0.25">
      <c r="A22" s="6">
        <v>17</v>
      </c>
      <c r="B22" s="5" t="s">
        <v>109</v>
      </c>
      <c r="C22" s="137">
        <v>42476</v>
      </c>
      <c r="D22" s="43">
        <v>27.22</v>
      </c>
      <c r="E22" s="43">
        <v>88.56</v>
      </c>
      <c r="F22" s="43">
        <v>85.75</v>
      </c>
      <c r="G22" s="43">
        <v>17.91</v>
      </c>
      <c r="H22" s="43">
        <v>7.15</v>
      </c>
      <c r="I22" s="43">
        <f t="shared" si="0"/>
        <v>25.060000000000002</v>
      </c>
      <c r="J22" s="44">
        <v>0.62688999999999995</v>
      </c>
      <c r="K22" s="44">
        <v>1.99701</v>
      </c>
      <c r="L22" s="44">
        <v>19.19229</v>
      </c>
      <c r="M22" s="44">
        <f t="shared" si="4"/>
        <v>21.189299999999999</v>
      </c>
      <c r="N22" s="45">
        <f t="shared" si="2"/>
        <v>0.84554269752593769</v>
      </c>
      <c r="O22" s="148"/>
      <c r="P22" s="148"/>
      <c r="Q22" s="148"/>
      <c r="R22" s="148"/>
      <c r="S22" s="148"/>
      <c r="T22" s="148"/>
    </row>
    <row r="23" spans="1:24" ht="15.75" x14ac:dyDescent="0.25">
      <c r="A23" s="6">
        <v>18</v>
      </c>
      <c r="B23" s="5" t="s">
        <v>51</v>
      </c>
      <c r="C23" s="137">
        <v>42416</v>
      </c>
      <c r="D23" s="43">
        <v>29.64</v>
      </c>
      <c r="E23" s="43">
        <v>77.790000000000006</v>
      </c>
      <c r="F23" s="43">
        <v>50.87</v>
      </c>
      <c r="G23" s="43">
        <v>18.43</v>
      </c>
      <c r="H23" s="43">
        <v>3.03</v>
      </c>
      <c r="I23" s="43">
        <f t="shared" si="0"/>
        <v>21.46</v>
      </c>
      <c r="J23" s="44">
        <v>0.15028</v>
      </c>
      <c r="K23" s="44">
        <v>0.85001000000000004</v>
      </c>
      <c r="L23" s="44">
        <v>20.618739999999999</v>
      </c>
      <c r="M23" s="44">
        <f t="shared" si="4"/>
        <v>21.46875</v>
      </c>
      <c r="N23" s="45">
        <f t="shared" si="2"/>
        <v>1.0004077353215284</v>
      </c>
      <c r="O23" s="148">
        <v>0.3</v>
      </c>
      <c r="P23" s="148">
        <v>0</v>
      </c>
      <c r="Q23" s="148">
        <f t="shared" si="3"/>
        <v>0.3</v>
      </c>
      <c r="R23" s="148">
        <f>0*12</f>
        <v>0</v>
      </c>
      <c r="S23" s="148"/>
      <c r="T23" s="148"/>
    </row>
    <row r="24" spans="1:24" ht="15.75" x14ac:dyDescent="0.25">
      <c r="A24" s="6">
        <v>19</v>
      </c>
      <c r="B24" s="5" t="s">
        <v>90</v>
      </c>
      <c r="C24" s="137">
        <v>42443</v>
      </c>
      <c r="D24" s="43">
        <v>10.91</v>
      </c>
      <c r="E24" s="43">
        <v>81.88</v>
      </c>
      <c r="F24" s="43">
        <v>48.6</v>
      </c>
      <c r="G24" s="43">
        <v>4.33</v>
      </c>
      <c r="H24" s="43">
        <v>2.73</v>
      </c>
      <c r="I24" s="43">
        <f t="shared" si="0"/>
        <v>7.0600000000000005</v>
      </c>
      <c r="J24" s="44">
        <v>0.25588</v>
      </c>
      <c r="K24" s="44">
        <v>0.81740000000000002</v>
      </c>
      <c r="L24" s="44">
        <v>5.8647499999999999</v>
      </c>
      <c r="M24" s="44">
        <f t="shared" si="4"/>
        <v>6.68215</v>
      </c>
      <c r="N24" s="45">
        <f t="shared" si="2"/>
        <v>0.94648016997167128</v>
      </c>
      <c r="O24" s="148"/>
      <c r="P24" s="148"/>
      <c r="Q24" s="148"/>
      <c r="R24" s="148"/>
      <c r="S24" s="148"/>
      <c r="T24" s="148"/>
    </row>
    <row r="25" spans="1:24" ht="15.75" x14ac:dyDescent="0.25">
      <c r="A25" s="6">
        <v>20</v>
      </c>
      <c r="B25" s="5" t="s">
        <v>121</v>
      </c>
      <c r="C25" s="137">
        <v>42567</v>
      </c>
      <c r="D25" s="43">
        <v>19.809999999999999</v>
      </c>
      <c r="E25" s="43">
        <v>79.83</v>
      </c>
      <c r="F25" s="43">
        <v>61.98</v>
      </c>
      <c r="G25" s="43">
        <v>11.23</v>
      </c>
      <c r="H25" s="43">
        <v>3.56</v>
      </c>
      <c r="I25" s="43">
        <f t="shared" si="0"/>
        <v>14.790000000000001</v>
      </c>
      <c r="J25" s="44">
        <v>0.47499999999999998</v>
      </c>
      <c r="K25" s="44">
        <v>2.10765</v>
      </c>
      <c r="L25" s="44">
        <v>11.939220000000001</v>
      </c>
      <c r="M25" s="44">
        <f t="shared" si="4"/>
        <v>14.04687</v>
      </c>
      <c r="N25" s="45">
        <f t="shared" si="2"/>
        <v>0.94975456389452328</v>
      </c>
      <c r="O25" s="148"/>
      <c r="P25" s="148"/>
      <c r="Q25" s="148"/>
      <c r="R25" s="148"/>
      <c r="S25" s="148"/>
      <c r="T25" s="148"/>
    </row>
    <row r="26" spans="1:24" ht="15.75" x14ac:dyDescent="0.25">
      <c r="A26" s="6">
        <v>21</v>
      </c>
      <c r="B26" s="5" t="s">
        <v>44</v>
      </c>
      <c r="C26" s="137">
        <v>42324</v>
      </c>
      <c r="D26" s="43">
        <v>419.47</v>
      </c>
      <c r="E26" s="43">
        <v>82.17</v>
      </c>
      <c r="F26" s="43">
        <v>55.77</v>
      </c>
      <c r="G26" s="43">
        <v>287.19</v>
      </c>
      <c r="H26" s="43">
        <v>39.020000000000003</v>
      </c>
      <c r="I26" s="43">
        <f t="shared" si="0"/>
        <v>326.20999999999998</v>
      </c>
      <c r="J26" s="44">
        <v>10.60909</v>
      </c>
      <c r="K26" s="44">
        <v>37.886189999999999</v>
      </c>
      <c r="L26" s="44">
        <v>285.58848999999998</v>
      </c>
      <c r="M26" s="44">
        <f t="shared" si="4"/>
        <v>323.47467999999998</v>
      </c>
      <c r="N26" s="45">
        <f t="shared" si="2"/>
        <v>0.99161484933018607</v>
      </c>
      <c r="O26" s="148">
        <v>0.41</v>
      </c>
      <c r="P26" s="148">
        <v>7.0000000000000007E-2</v>
      </c>
      <c r="Q26" s="148">
        <f t="shared" si="3"/>
        <v>0.48</v>
      </c>
      <c r="R26" s="148">
        <f>0*12</f>
        <v>0</v>
      </c>
      <c r="S26" s="148"/>
      <c r="T26" s="148"/>
    </row>
    <row r="27" spans="1:24" ht="15.75" x14ac:dyDescent="0.25">
      <c r="A27" s="6">
        <v>22</v>
      </c>
      <c r="B27" s="5" t="s">
        <v>33</v>
      </c>
      <c r="C27" s="137">
        <v>41623</v>
      </c>
      <c r="D27" s="43">
        <v>277.04000000000002</v>
      </c>
      <c r="E27" s="43">
        <v>54.79</v>
      </c>
      <c r="F27" s="43">
        <v>44.83</v>
      </c>
      <c r="G27" s="43">
        <v>94.88</v>
      </c>
      <c r="H27" s="43">
        <v>46.57</v>
      </c>
      <c r="I27" s="43">
        <f t="shared" si="0"/>
        <v>141.44999999999999</v>
      </c>
      <c r="J27" s="44">
        <v>1.79</v>
      </c>
      <c r="K27" s="44">
        <v>7.71</v>
      </c>
      <c r="L27" s="44">
        <v>133.74</v>
      </c>
      <c r="M27" s="43">
        <f t="shared" si="4"/>
        <v>141.45000000000002</v>
      </c>
      <c r="N27" s="45">
        <f t="shared" si="2"/>
        <v>1.0000000000000002</v>
      </c>
      <c r="O27" s="150">
        <v>21.09</v>
      </c>
      <c r="P27" s="150">
        <v>0</v>
      </c>
      <c r="Q27" s="150">
        <f t="shared" si="3"/>
        <v>21.09</v>
      </c>
      <c r="R27" s="150">
        <f>1.617*12</f>
        <v>19.404</v>
      </c>
      <c r="S27" s="151"/>
      <c r="T27" s="151"/>
    </row>
    <row r="28" spans="1:24" ht="15.75" x14ac:dyDescent="0.25">
      <c r="A28" s="6">
        <v>23</v>
      </c>
      <c r="B28" s="5" t="s">
        <v>34</v>
      </c>
      <c r="C28" s="137">
        <v>41560</v>
      </c>
      <c r="D28" s="43">
        <v>686.21</v>
      </c>
      <c r="E28" s="43">
        <v>69.09</v>
      </c>
      <c r="F28" s="43">
        <v>53</v>
      </c>
      <c r="G28" s="43">
        <v>356.09</v>
      </c>
      <c r="H28" s="43">
        <v>90.53</v>
      </c>
      <c r="I28" s="43">
        <f t="shared" si="0"/>
        <v>446.62</v>
      </c>
      <c r="J28" s="44">
        <v>9.32</v>
      </c>
      <c r="K28" s="44">
        <v>37</v>
      </c>
      <c r="L28" s="44">
        <v>409.62</v>
      </c>
      <c r="M28" s="43">
        <f t="shared" si="4"/>
        <v>446.62</v>
      </c>
      <c r="N28" s="45">
        <f t="shared" si="2"/>
        <v>1</v>
      </c>
      <c r="O28" s="148">
        <v>15.95</v>
      </c>
      <c r="P28" s="148">
        <v>0.99</v>
      </c>
      <c r="Q28" s="148">
        <f t="shared" si="3"/>
        <v>16.939999999999998</v>
      </c>
      <c r="R28" s="148">
        <f>1.3*12</f>
        <v>15.600000000000001</v>
      </c>
      <c r="S28" s="148">
        <f>0.08*12</f>
        <v>0.96</v>
      </c>
      <c r="T28" s="148"/>
    </row>
    <row r="29" spans="1:24" ht="15.75" x14ac:dyDescent="0.25">
      <c r="A29" s="6">
        <v>24</v>
      </c>
      <c r="B29" s="5" t="s">
        <v>48</v>
      </c>
      <c r="C29" s="137">
        <v>42383</v>
      </c>
      <c r="D29" s="43">
        <v>6.08</v>
      </c>
      <c r="E29" s="43">
        <v>75.739999999999995</v>
      </c>
      <c r="F29" s="43">
        <v>40.36</v>
      </c>
      <c r="G29" s="43">
        <v>3.45</v>
      </c>
      <c r="H29" s="43">
        <v>0.61</v>
      </c>
      <c r="I29" s="43">
        <f t="shared" si="0"/>
        <v>4.0600000000000005</v>
      </c>
      <c r="J29" s="44">
        <v>0.16500999999999999</v>
      </c>
      <c r="K29" s="44">
        <v>0.54706999999999995</v>
      </c>
      <c r="L29" s="44">
        <v>3.2408100000000002</v>
      </c>
      <c r="M29" s="44">
        <f t="shared" si="4"/>
        <v>3.7878800000000004</v>
      </c>
      <c r="N29" s="45">
        <f t="shared" si="2"/>
        <v>0.93297536945812809</v>
      </c>
      <c r="O29" s="148">
        <v>0.34</v>
      </c>
      <c r="P29" s="148">
        <v>0.24</v>
      </c>
      <c r="Q29" s="148">
        <f t="shared" si="3"/>
        <v>0.58000000000000007</v>
      </c>
      <c r="R29" s="148">
        <f>0.02*12</f>
        <v>0.24</v>
      </c>
      <c r="S29" s="148"/>
      <c r="T29" s="148"/>
    </row>
    <row r="30" spans="1:24" ht="15.75" x14ac:dyDescent="0.25">
      <c r="A30" s="6">
        <v>25</v>
      </c>
      <c r="B30" s="5" t="s">
        <v>132</v>
      </c>
      <c r="C30" s="137">
        <v>42690</v>
      </c>
      <c r="D30" s="43">
        <v>721.39</v>
      </c>
      <c r="E30" s="43">
        <v>62.55</v>
      </c>
      <c r="F30" s="43">
        <v>37.79</v>
      </c>
      <c r="G30" s="43">
        <v>232.62</v>
      </c>
      <c r="H30" s="43">
        <v>132.08000000000001</v>
      </c>
      <c r="I30" s="43">
        <f t="shared" si="0"/>
        <v>364.70000000000005</v>
      </c>
      <c r="J30" s="44">
        <v>17.165929999999999</v>
      </c>
      <c r="K30" s="44">
        <v>73.270380000000003</v>
      </c>
      <c r="L30" s="44">
        <v>284.06673999999998</v>
      </c>
      <c r="M30" s="44">
        <f t="shared" si="4"/>
        <v>357.33711999999997</v>
      </c>
      <c r="N30" s="45">
        <f t="shared" si="2"/>
        <v>0.97981113243761975</v>
      </c>
      <c r="O30" s="148"/>
      <c r="P30" s="148"/>
      <c r="Q30" s="148"/>
      <c r="R30" s="148"/>
      <c r="S30" s="148"/>
      <c r="T30" s="148"/>
    </row>
    <row r="31" spans="1:24" ht="15.75" x14ac:dyDescent="0.25">
      <c r="A31" s="6">
        <v>26</v>
      </c>
      <c r="B31" s="5" t="s">
        <v>119</v>
      </c>
      <c r="C31" s="137">
        <v>42290</v>
      </c>
      <c r="D31" s="44">
        <v>352.89</v>
      </c>
      <c r="E31" s="44">
        <v>60.96</v>
      </c>
      <c r="F31" s="44">
        <v>41.14</v>
      </c>
      <c r="G31" s="44">
        <v>143.079216</v>
      </c>
      <c r="H31" s="44">
        <v>48.619252000000003</v>
      </c>
      <c r="I31" s="44">
        <f t="shared" si="0"/>
        <v>191.69846799999999</v>
      </c>
      <c r="J31" s="44">
        <v>5.67</v>
      </c>
      <c r="K31" s="44">
        <v>15.29</v>
      </c>
      <c r="L31" s="44">
        <v>176.33</v>
      </c>
      <c r="M31" s="43">
        <f t="shared" si="4"/>
        <v>191.62</v>
      </c>
      <c r="N31" s="45">
        <f t="shared" si="2"/>
        <v>0.99959066965522136</v>
      </c>
      <c r="O31" s="151">
        <v>17.18</v>
      </c>
      <c r="P31" s="151">
        <v>1.53</v>
      </c>
      <c r="Q31" s="151">
        <f t="shared" si="3"/>
        <v>18.71</v>
      </c>
      <c r="R31" s="151">
        <f>1.54*12</f>
        <v>18.48</v>
      </c>
      <c r="S31" s="151"/>
      <c r="T31" s="151"/>
    </row>
    <row r="32" spans="1:24" ht="15.75" x14ac:dyDescent="0.25">
      <c r="A32" s="6">
        <v>27</v>
      </c>
      <c r="B32" s="5" t="s">
        <v>35</v>
      </c>
      <c r="C32" s="137">
        <v>42260</v>
      </c>
      <c r="D32" s="43">
        <v>36.71</v>
      </c>
      <c r="E32" s="44">
        <v>74.75</v>
      </c>
      <c r="F32" s="44">
        <v>49.54</v>
      </c>
      <c r="G32" s="43">
        <v>20.260000000000002</v>
      </c>
      <c r="H32" s="43">
        <v>4.76</v>
      </c>
      <c r="I32" s="43">
        <f t="shared" si="0"/>
        <v>25.020000000000003</v>
      </c>
      <c r="J32" s="44">
        <v>1.0962000000000001</v>
      </c>
      <c r="K32" s="44">
        <v>4.97933</v>
      </c>
      <c r="L32" s="44">
        <v>19.848800000000001</v>
      </c>
      <c r="M32" s="44">
        <f t="shared" si="4"/>
        <v>24.828130000000002</v>
      </c>
      <c r="N32" s="45">
        <f t="shared" si="2"/>
        <v>0.99233133493205428</v>
      </c>
      <c r="O32" s="151">
        <v>0.26</v>
      </c>
      <c r="P32" s="151">
        <v>0.17</v>
      </c>
      <c r="Q32" s="151">
        <f t="shared" si="3"/>
        <v>0.43000000000000005</v>
      </c>
      <c r="R32" s="151">
        <f>0.02*12</f>
        <v>0.24</v>
      </c>
      <c r="S32" s="148"/>
      <c r="T32" s="148"/>
    </row>
    <row r="33" spans="1:20" ht="15.75" x14ac:dyDescent="0.25">
      <c r="A33" s="6">
        <v>28</v>
      </c>
      <c r="B33" s="5" t="s">
        <v>79</v>
      </c>
      <c r="C33" s="137">
        <v>42383</v>
      </c>
      <c r="D33" s="43">
        <v>1995.81</v>
      </c>
      <c r="E33" s="43">
        <v>79.56</v>
      </c>
      <c r="F33" s="43">
        <v>64.430000000000007</v>
      </c>
      <c r="G33" s="43">
        <v>1234.0899999999999</v>
      </c>
      <c r="H33" s="43">
        <v>286.52</v>
      </c>
      <c r="I33" s="43">
        <f t="shared" si="0"/>
        <v>1520.61</v>
      </c>
      <c r="J33" s="44">
        <v>40.945</v>
      </c>
      <c r="K33" s="44">
        <v>162.84978000000001</v>
      </c>
      <c r="L33" s="44">
        <v>1336.9816800000001</v>
      </c>
      <c r="M33" s="44">
        <f t="shared" si="4"/>
        <v>1499.8314600000001</v>
      </c>
      <c r="N33" s="45">
        <f t="shared" si="2"/>
        <v>0.9863353917177976</v>
      </c>
      <c r="O33" s="151">
        <v>96.14</v>
      </c>
      <c r="P33" s="151">
        <v>0</v>
      </c>
      <c r="Q33" s="151">
        <f t="shared" si="3"/>
        <v>96.14</v>
      </c>
      <c r="R33" s="151">
        <f>2.14*12</f>
        <v>25.68</v>
      </c>
      <c r="S33" s="151"/>
      <c r="T33" s="151"/>
    </row>
    <row r="34" spans="1:20" ht="15.75" x14ac:dyDescent="0.25">
      <c r="A34" s="6">
        <v>29</v>
      </c>
      <c r="B34" s="5" t="s">
        <v>38</v>
      </c>
      <c r="C34" s="137">
        <v>42290</v>
      </c>
      <c r="D34" s="43">
        <v>101.17</v>
      </c>
      <c r="E34" s="44">
        <v>65.260000000000005</v>
      </c>
      <c r="F34" s="43">
        <v>52.05</v>
      </c>
      <c r="G34" s="43">
        <v>45.85</v>
      </c>
      <c r="H34" s="43">
        <v>16.09</v>
      </c>
      <c r="I34" s="43">
        <f t="shared" si="0"/>
        <v>61.94</v>
      </c>
      <c r="J34" s="44">
        <v>1.8411500000000001</v>
      </c>
      <c r="K34" s="44">
        <v>7.9184599999999996</v>
      </c>
      <c r="L34" s="44">
        <v>54.039439999999999</v>
      </c>
      <c r="M34" s="43">
        <f t="shared" si="4"/>
        <v>61.957899999999995</v>
      </c>
      <c r="N34" s="45">
        <f t="shared" si="2"/>
        <v>1.0002889893445268</v>
      </c>
      <c r="O34" s="150"/>
      <c r="P34" s="150"/>
      <c r="Q34" s="150"/>
      <c r="R34" s="150">
        <v>0.03</v>
      </c>
      <c r="S34" s="150">
        <v>0.105</v>
      </c>
      <c r="T34" s="151"/>
    </row>
    <row r="35" spans="1:20" ht="15.75" x14ac:dyDescent="0.25">
      <c r="A35" s="6">
        <v>30</v>
      </c>
      <c r="B35" s="5" t="s">
        <v>64</v>
      </c>
      <c r="C35" s="137">
        <v>42171</v>
      </c>
      <c r="D35" s="43">
        <v>913.48</v>
      </c>
      <c r="E35" s="43">
        <v>74.47</v>
      </c>
      <c r="F35" s="43">
        <v>47.55</v>
      </c>
      <c r="G35" s="43">
        <v>463.31</v>
      </c>
      <c r="H35" s="43">
        <v>138.53</v>
      </c>
      <c r="I35" s="43">
        <f t="shared" si="0"/>
        <v>601.84</v>
      </c>
      <c r="J35" s="44">
        <v>15.859389999999999</v>
      </c>
      <c r="K35" s="44">
        <v>51.820540000000001</v>
      </c>
      <c r="L35" s="44">
        <v>550.01715999999999</v>
      </c>
      <c r="M35" s="44">
        <f t="shared" ref="M35:M41" si="5">K35+L35</f>
        <v>601.83770000000004</v>
      </c>
      <c r="N35" s="45">
        <f t="shared" si="2"/>
        <v>0.99999617838628208</v>
      </c>
      <c r="O35" s="151"/>
      <c r="P35" s="151"/>
      <c r="Q35" s="151"/>
      <c r="R35" s="151">
        <v>30.64</v>
      </c>
      <c r="S35" s="151">
        <v>3.8660000000000001</v>
      </c>
      <c r="T35" s="151"/>
    </row>
    <row r="36" spans="1:20" ht="15.75" x14ac:dyDescent="0.25">
      <c r="A36" s="6">
        <v>31</v>
      </c>
      <c r="B36" s="5" t="s">
        <v>50</v>
      </c>
      <c r="C36" s="137">
        <v>42443</v>
      </c>
      <c r="D36" s="43">
        <v>3.8</v>
      </c>
      <c r="E36" s="43">
        <v>29.94</v>
      </c>
      <c r="F36" s="43">
        <v>1.7</v>
      </c>
      <c r="G36" s="43">
        <v>0.61</v>
      </c>
      <c r="H36" s="43">
        <v>0.02</v>
      </c>
      <c r="I36" s="43">
        <f t="shared" si="0"/>
        <v>0.63</v>
      </c>
      <c r="J36" s="44">
        <v>4.1430000000000002E-2</v>
      </c>
      <c r="K36" s="44">
        <v>0.16714000000000001</v>
      </c>
      <c r="L36" s="44">
        <v>0.37537999999999999</v>
      </c>
      <c r="M36" s="44">
        <f t="shared" si="5"/>
        <v>0.54252</v>
      </c>
      <c r="N36" s="45">
        <f t="shared" si="2"/>
        <v>0.8611428571428571</v>
      </c>
      <c r="O36" s="151"/>
      <c r="P36" s="151"/>
      <c r="Q36" s="151"/>
      <c r="R36" s="151"/>
      <c r="S36" s="151"/>
      <c r="T36" s="151"/>
    </row>
    <row r="37" spans="1:20" ht="15.75" x14ac:dyDescent="0.25">
      <c r="A37" s="6">
        <v>32</v>
      </c>
      <c r="B37" s="5" t="s">
        <v>43</v>
      </c>
      <c r="C37" s="137">
        <v>42324</v>
      </c>
      <c r="D37" s="43">
        <v>2.4300000000000002</v>
      </c>
      <c r="E37" s="43">
        <v>26.66</v>
      </c>
      <c r="F37" s="43">
        <v>56.47</v>
      </c>
      <c r="G37" s="43">
        <v>0.16</v>
      </c>
      <c r="H37" s="43">
        <v>1.03</v>
      </c>
      <c r="I37" s="43">
        <f t="shared" si="0"/>
        <v>1.19</v>
      </c>
      <c r="J37" s="44">
        <v>1.1129999999999999E-2</v>
      </c>
      <c r="K37" s="44">
        <v>0.05</v>
      </c>
      <c r="L37" s="44">
        <v>0.82604999999999995</v>
      </c>
      <c r="M37" s="44">
        <f t="shared" si="5"/>
        <v>0.87605</v>
      </c>
      <c r="N37" s="45">
        <f t="shared" si="2"/>
        <v>0.73617647058823532</v>
      </c>
      <c r="O37" s="151"/>
      <c r="P37" s="151"/>
      <c r="Q37" s="151"/>
      <c r="R37" s="151"/>
      <c r="S37" s="151"/>
      <c r="T37" s="151"/>
    </row>
    <row r="38" spans="1:20" ht="16.5" x14ac:dyDescent="0.25">
      <c r="A38" s="6">
        <v>33</v>
      </c>
      <c r="B38" s="62" t="s">
        <v>84</v>
      </c>
      <c r="C38" s="137">
        <v>42443</v>
      </c>
      <c r="D38" s="43">
        <v>3.43</v>
      </c>
      <c r="E38" s="43">
        <v>84.19</v>
      </c>
      <c r="F38" s="43">
        <v>51.54</v>
      </c>
      <c r="G38" s="43">
        <v>1.54</v>
      </c>
      <c r="H38" s="43">
        <v>0.82</v>
      </c>
      <c r="I38" s="43">
        <f t="shared" si="0"/>
        <v>2.36</v>
      </c>
      <c r="J38" s="44">
        <v>4.1759999999999999E-2</v>
      </c>
      <c r="K38" s="44">
        <v>0.2319</v>
      </c>
      <c r="L38" s="44">
        <f>(D51+L51)/100000</f>
        <v>1.92432</v>
      </c>
      <c r="M38" s="44">
        <f t="shared" si="5"/>
        <v>2.1562200000000002</v>
      </c>
      <c r="N38" s="45">
        <f t="shared" si="2"/>
        <v>0.91365254237288152</v>
      </c>
      <c r="O38" s="151"/>
      <c r="P38" s="151"/>
      <c r="Q38" s="151"/>
      <c r="R38" s="151"/>
      <c r="S38" s="151"/>
      <c r="T38" s="151"/>
    </row>
    <row r="39" spans="1:20" ht="15.75" x14ac:dyDescent="0.25">
      <c r="A39" s="6">
        <v>34</v>
      </c>
      <c r="B39" s="5" t="s">
        <v>37</v>
      </c>
      <c r="C39" s="137">
        <v>42230</v>
      </c>
      <c r="D39" s="43">
        <v>0.64</v>
      </c>
      <c r="E39" s="44">
        <v>35.299999999999997</v>
      </c>
      <c r="F39" s="43">
        <v>33.56</v>
      </c>
      <c r="G39" s="43">
        <v>0.05</v>
      </c>
      <c r="H39" s="43">
        <v>0.17</v>
      </c>
      <c r="I39" s="43">
        <f t="shared" si="0"/>
        <v>0.22000000000000003</v>
      </c>
      <c r="J39" s="44">
        <v>0.01</v>
      </c>
      <c r="K39" s="44">
        <v>0.04</v>
      </c>
      <c r="L39" s="44">
        <v>0.18</v>
      </c>
      <c r="M39" s="43">
        <f t="shared" si="5"/>
        <v>0.22</v>
      </c>
      <c r="N39" s="45">
        <f t="shared" si="2"/>
        <v>0.99999999999999989</v>
      </c>
      <c r="O39" s="151"/>
      <c r="P39" s="151"/>
      <c r="Q39" s="151"/>
      <c r="R39" s="151"/>
      <c r="S39" s="151"/>
      <c r="T39" s="151"/>
    </row>
    <row r="40" spans="1:20" ht="15.75" x14ac:dyDescent="0.25">
      <c r="A40" s="6">
        <v>35</v>
      </c>
      <c r="B40" s="5" t="s">
        <v>41</v>
      </c>
      <c r="C40" s="137">
        <v>41684</v>
      </c>
      <c r="D40" s="43">
        <v>10.55</v>
      </c>
      <c r="E40" s="43">
        <v>38.54</v>
      </c>
      <c r="F40" s="43">
        <v>47.26</v>
      </c>
      <c r="G40" s="43">
        <v>0.11</v>
      </c>
      <c r="H40" s="43">
        <v>4.8499999999999996</v>
      </c>
      <c r="I40" s="43">
        <f t="shared" si="0"/>
        <v>4.96</v>
      </c>
      <c r="J40" s="44">
        <v>1.2899999999999999E-3</v>
      </c>
      <c r="K40" s="44">
        <v>5.8700000000000002E-3</v>
      </c>
      <c r="L40" s="44">
        <v>2.7619099999999999</v>
      </c>
      <c r="M40" s="44">
        <f t="shared" si="5"/>
        <v>2.7677799999999997</v>
      </c>
      <c r="N40" s="45">
        <f t="shared" si="2"/>
        <v>0.5580201612903225</v>
      </c>
      <c r="O40" s="151"/>
      <c r="P40" s="151"/>
      <c r="Q40" s="151"/>
      <c r="R40" s="151"/>
      <c r="S40" s="151"/>
      <c r="T40" s="151"/>
    </row>
    <row r="41" spans="1:20" ht="15.75" x14ac:dyDescent="0.25">
      <c r="A41" s="6">
        <v>36</v>
      </c>
      <c r="B41" s="5" t="s">
        <v>42</v>
      </c>
      <c r="C41" s="137">
        <v>42260</v>
      </c>
      <c r="D41" s="43">
        <v>12.44</v>
      </c>
      <c r="E41" s="43">
        <v>59.68</v>
      </c>
      <c r="F41" s="43">
        <v>46.94</v>
      </c>
      <c r="G41" s="43">
        <v>2.35</v>
      </c>
      <c r="H41" s="43">
        <v>3.99</v>
      </c>
      <c r="I41" s="43">
        <f t="shared" si="0"/>
        <v>6.34</v>
      </c>
      <c r="J41" s="44">
        <v>0.26095000000000002</v>
      </c>
      <c r="K41" s="44">
        <v>0.85529999999999995</v>
      </c>
      <c r="L41" s="44">
        <v>5.3007799999999996</v>
      </c>
      <c r="M41" s="44">
        <f t="shared" si="5"/>
        <v>6.1560799999999993</v>
      </c>
      <c r="N41" s="45">
        <f t="shared" si="2"/>
        <v>0.97099053627760246</v>
      </c>
      <c r="O41" s="151"/>
      <c r="P41" s="151"/>
      <c r="Q41" s="151"/>
      <c r="R41" s="151"/>
      <c r="S41" s="151"/>
      <c r="T41" s="151"/>
    </row>
    <row r="42" spans="1:20" ht="15.75" x14ac:dyDescent="0.25">
      <c r="A42" s="168"/>
      <c r="B42" s="43" t="s">
        <v>19</v>
      </c>
      <c r="C42" s="43"/>
      <c r="D42" s="44">
        <f>SUM(D6:D41)</f>
        <v>12101.962379999997</v>
      </c>
      <c r="E42" s="43"/>
      <c r="F42" s="43"/>
      <c r="G42" s="44">
        <f>SUM(G6:G41)</f>
        <v>6249.3287250080002</v>
      </c>
      <c r="H42" s="44">
        <f t="shared" ref="H42:M42" si="6">SUM(H6:H41)</f>
        <v>1885.6135898399993</v>
      </c>
      <c r="I42" s="44">
        <f t="shared" si="6"/>
        <v>8134.9423148480009</v>
      </c>
      <c r="J42" s="44">
        <f t="shared" si="6"/>
        <v>236.35038</v>
      </c>
      <c r="K42" s="44">
        <f t="shared" si="6"/>
        <v>940.9200800000001</v>
      </c>
      <c r="L42" s="44">
        <f t="shared" si="6"/>
        <v>7113.9533799999999</v>
      </c>
      <c r="M42" s="138">
        <f t="shared" si="6"/>
        <v>8054.8734599999998</v>
      </c>
      <c r="N42" s="48"/>
      <c r="O42" s="148">
        <f>SUM(O6:O33)</f>
        <v>353.59999999999997</v>
      </c>
      <c r="P42" s="148">
        <f>SUM(P15:P33)</f>
        <v>5.19</v>
      </c>
      <c r="Q42" s="148">
        <f t="shared" si="3"/>
        <v>358.78999999999996</v>
      </c>
      <c r="R42" s="148">
        <f>SUM(R6:R33)</f>
        <v>274.39299999999997</v>
      </c>
      <c r="S42" s="148"/>
      <c r="T42" s="148"/>
    </row>
    <row r="43" spans="1:20" ht="15.75" x14ac:dyDescent="0.25">
      <c r="A43" s="160"/>
      <c r="B43" s="164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</row>
    <row r="44" spans="1:20" ht="15.75" x14ac:dyDescent="0.25">
      <c r="A44" s="282" t="s">
        <v>139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155"/>
      <c r="P44" s="155"/>
      <c r="Q44" s="155"/>
      <c r="R44" s="155"/>
      <c r="S44" s="155"/>
      <c r="T44" s="155"/>
    </row>
    <row r="45" spans="1:20" ht="15.75" x14ac:dyDescent="0.25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55"/>
      <c r="P45" s="155"/>
      <c r="Q45" s="155"/>
      <c r="R45" s="155"/>
      <c r="S45" s="155"/>
      <c r="T45" s="155"/>
    </row>
    <row r="46" spans="1:20" ht="15.75" x14ac:dyDescent="0.25">
      <c r="A46" s="319" t="s">
        <v>160</v>
      </c>
      <c r="B46" s="319"/>
      <c r="C46" s="319"/>
      <c r="D46" s="319"/>
      <c r="E46" s="319"/>
      <c r="F46" s="319"/>
      <c r="G46" s="166"/>
      <c r="H46" s="166"/>
      <c r="I46" s="319" t="s">
        <v>161</v>
      </c>
      <c r="J46" s="319"/>
      <c r="K46" s="319"/>
      <c r="L46" s="319"/>
      <c r="M46" s="319"/>
      <c r="N46" s="319"/>
      <c r="O46" s="155"/>
      <c r="P46" s="155"/>
      <c r="Q46" s="155"/>
      <c r="R46" s="155"/>
      <c r="S46" s="155"/>
      <c r="T46" s="155"/>
    </row>
    <row r="47" spans="1:20" x14ac:dyDescent="0.25">
      <c r="A47" s="161"/>
      <c r="B47" s="164"/>
      <c r="I47" s="161"/>
      <c r="J47" s="164"/>
    </row>
    <row r="48" spans="1:20" x14ac:dyDescent="0.25">
      <c r="A48" s="320" t="s">
        <v>167</v>
      </c>
      <c r="B48" s="320"/>
      <c r="C48" s="320"/>
      <c r="D48" s="320"/>
      <c r="E48" s="320"/>
      <c r="F48" s="320"/>
      <c r="I48" s="320" t="s">
        <v>167</v>
      </c>
      <c r="J48" s="320"/>
      <c r="K48" s="320"/>
      <c r="L48" s="320"/>
      <c r="M48" s="320"/>
      <c r="N48" s="320"/>
    </row>
    <row r="49" spans="1:14" x14ac:dyDescent="0.25">
      <c r="A49" s="263" t="s">
        <v>157</v>
      </c>
      <c r="B49" s="263"/>
      <c r="C49" s="263"/>
      <c r="D49" s="24">
        <v>4133</v>
      </c>
      <c r="E49" s="27"/>
      <c r="F49" s="27"/>
      <c r="I49" s="263" t="s">
        <v>157</v>
      </c>
      <c r="J49" s="263"/>
      <c r="K49" s="263"/>
      <c r="L49" s="24">
        <v>44</v>
      </c>
      <c r="M49" s="27"/>
      <c r="N49" s="27"/>
    </row>
    <row r="50" spans="1:14" x14ac:dyDescent="0.25">
      <c r="A50" s="263" t="s">
        <v>158</v>
      </c>
      <c r="B50" s="263"/>
      <c r="C50" s="263"/>
      <c r="D50" s="24">
        <v>23000</v>
      </c>
      <c r="E50" s="27"/>
      <c r="F50" s="27"/>
      <c r="I50" s="263" t="s">
        <v>158</v>
      </c>
      <c r="J50" s="263"/>
      <c r="K50" s="263"/>
      <c r="L50" s="24">
        <v>197</v>
      </c>
      <c r="M50" s="27"/>
      <c r="N50" s="27"/>
    </row>
    <row r="51" spans="1:14" x14ac:dyDescent="0.25">
      <c r="A51" s="263" t="s">
        <v>162</v>
      </c>
      <c r="B51" s="263"/>
      <c r="C51" s="263"/>
      <c r="D51" s="24">
        <v>156859</v>
      </c>
      <c r="E51" s="27"/>
      <c r="F51" s="27"/>
      <c r="I51" s="263" t="s">
        <v>162</v>
      </c>
      <c r="J51" s="263"/>
      <c r="K51" s="263"/>
      <c r="L51" s="24">
        <v>35573</v>
      </c>
      <c r="M51" s="27"/>
      <c r="N51" s="27"/>
    </row>
  </sheetData>
  <mergeCells count="35">
    <mergeCell ref="A49:C49"/>
    <mergeCell ref="I49:K49"/>
    <mergeCell ref="A50:C50"/>
    <mergeCell ref="I50:K50"/>
    <mergeCell ref="A51:C51"/>
    <mergeCell ref="I51:K51"/>
    <mergeCell ref="A48:F48"/>
    <mergeCell ref="I48:N48"/>
    <mergeCell ref="M4:M5"/>
    <mergeCell ref="N4:N5"/>
    <mergeCell ref="O4:O5"/>
    <mergeCell ref="E4:E5"/>
    <mergeCell ref="F4:F5"/>
    <mergeCell ref="G4:G5"/>
    <mergeCell ref="H4:H5"/>
    <mergeCell ref="I4:I5"/>
    <mergeCell ref="J4:K4"/>
    <mergeCell ref="A44:N44"/>
    <mergeCell ref="A46:F46"/>
    <mergeCell ref="I46:N46"/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P4:P5"/>
    <mergeCell ref="Q4:Q5"/>
    <mergeCell ref="R4:R5"/>
  </mergeCells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selection sqref="A1:T1"/>
    </sheetView>
  </sheetViews>
  <sheetFormatPr defaultRowHeight="15" x14ac:dyDescent="0.25"/>
  <cols>
    <col min="1" max="1" width="3.140625" customWidth="1"/>
    <col min="2" max="2" width="10.85546875" customWidth="1"/>
    <col min="3" max="3" width="6.140625" customWidth="1"/>
    <col min="4" max="4" width="7.42578125" customWidth="1"/>
    <col min="5" max="5" width="5.28515625" customWidth="1"/>
    <col min="6" max="6" width="5.5703125" customWidth="1"/>
    <col min="7" max="8" width="6.5703125" customWidth="1"/>
    <col min="9" max="9" width="6.7109375" customWidth="1"/>
    <col min="10" max="10" width="5.5703125" customWidth="1"/>
    <col min="11" max="11" width="6.42578125" customWidth="1"/>
    <col min="12" max="13" width="6.5703125" customWidth="1"/>
    <col min="14" max="14" width="6.7109375" customWidth="1"/>
    <col min="15" max="20" width="0" hidden="1" customWidth="1"/>
  </cols>
  <sheetData>
    <row r="1" spans="1:20" ht="33.75" customHeight="1" x14ac:dyDescent="0.25">
      <c r="A1" s="324" t="s">
        <v>171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</row>
    <row r="2" spans="1:20" x14ac:dyDescent="0.25">
      <c r="A2" s="325" t="s">
        <v>151</v>
      </c>
      <c r="B2" s="283" t="s">
        <v>142</v>
      </c>
      <c r="C2" s="286" t="s">
        <v>141</v>
      </c>
      <c r="D2" s="286" t="s">
        <v>143</v>
      </c>
      <c r="E2" s="289" t="s">
        <v>126</v>
      </c>
      <c r="F2" s="289"/>
      <c r="G2" s="225" t="s">
        <v>4</v>
      </c>
      <c r="H2" s="225"/>
      <c r="I2" s="225"/>
      <c r="J2" s="290" t="s">
        <v>154</v>
      </c>
      <c r="K2" s="291"/>
      <c r="L2" s="291"/>
      <c r="M2" s="291"/>
      <c r="N2" s="292"/>
      <c r="O2" s="299" t="s">
        <v>6</v>
      </c>
      <c r="P2" s="299"/>
      <c r="Q2" s="299"/>
      <c r="R2" s="299" t="s">
        <v>7</v>
      </c>
      <c r="S2" s="299"/>
      <c r="T2" s="299"/>
    </row>
    <row r="3" spans="1:20" x14ac:dyDescent="0.25">
      <c r="A3" s="325"/>
      <c r="B3" s="284"/>
      <c r="C3" s="287"/>
      <c r="D3" s="287"/>
      <c r="E3" s="289"/>
      <c r="F3" s="289"/>
      <c r="G3" s="225"/>
      <c r="H3" s="225"/>
      <c r="I3" s="225"/>
      <c r="J3" s="293"/>
      <c r="K3" s="294"/>
      <c r="L3" s="294"/>
      <c r="M3" s="294"/>
      <c r="N3" s="295"/>
      <c r="O3" s="299"/>
      <c r="P3" s="299"/>
      <c r="Q3" s="299"/>
      <c r="R3" s="299"/>
      <c r="S3" s="299"/>
      <c r="T3" s="299"/>
    </row>
    <row r="4" spans="1:20" x14ac:dyDescent="0.25">
      <c r="A4" s="325"/>
      <c r="B4" s="284"/>
      <c r="C4" s="287"/>
      <c r="D4" s="287"/>
      <c r="E4" s="225" t="s">
        <v>117</v>
      </c>
      <c r="F4" s="225" t="s">
        <v>144</v>
      </c>
      <c r="G4" s="225" t="s">
        <v>149</v>
      </c>
      <c r="H4" s="225" t="s">
        <v>150</v>
      </c>
      <c r="I4" s="225" t="s">
        <v>145</v>
      </c>
      <c r="J4" s="296" t="s">
        <v>62</v>
      </c>
      <c r="K4" s="297"/>
      <c r="L4" s="169" t="s">
        <v>146</v>
      </c>
      <c r="M4" s="225" t="s">
        <v>81</v>
      </c>
      <c r="N4" s="326" t="s">
        <v>16</v>
      </c>
      <c r="O4" s="300" t="s">
        <v>17</v>
      </c>
      <c r="P4" s="300" t="s">
        <v>18</v>
      </c>
      <c r="Q4" s="300" t="s">
        <v>19</v>
      </c>
      <c r="R4" s="300" t="s">
        <v>17</v>
      </c>
      <c r="S4" s="300" t="s">
        <v>18</v>
      </c>
      <c r="T4" s="300" t="s">
        <v>19</v>
      </c>
    </row>
    <row r="5" spans="1:20" ht="24.75" customHeight="1" x14ac:dyDescent="0.25">
      <c r="A5" s="325"/>
      <c r="B5" s="285"/>
      <c r="C5" s="288"/>
      <c r="D5" s="288"/>
      <c r="E5" s="225"/>
      <c r="F5" s="225"/>
      <c r="G5" s="225"/>
      <c r="H5" s="225"/>
      <c r="I5" s="225"/>
      <c r="J5" s="169" t="s">
        <v>165</v>
      </c>
      <c r="K5" s="169" t="s">
        <v>166</v>
      </c>
      <c r="L5" s="169" t="s">
        <v>114</v>
      </c>
      <c r="M5" s="225"/>
      <c r="N5" s="327"/>
      <c r="O5" s="301"/>
      <c r="P5" s="301"/>
      <c r="Q5" s="301"/>
      <c r="R5" s="301"/>
      <c r="S5" s="301"/>
      <c r="T5" s="301"/>
    </row>
    <row r="6" spans="1:20" ht="22.5" x14ac:dyDescent="0.25">
      <c r="A6" s="171">
        <v>1</v>
      </c>
      <c r="B6" s="5" t="s">
        <v>47</v>
      </c>
      <c r="C6" s="137">
        <v>42353</v>
      </c>
      <c r="D6" s="43">
        <v>493.77</v>
      </c>
      <c r="E6" s="43">
        <v>60.96</v>
      </c>
      <c r="F6" s="43">
        <v>41.14</v>
      </c>
      <c r="G6" s="43">
        <v>200.2</v>
      </c>
      <c r="H6" s="43">
        <v>68.03</v>
      </c>
      <c r="I6" s="43">
        <f t="shared" ref="I6:I41" si="0">G6+H6</f>
        <v>268.23</v>
      </c>
      <c r="J6" s="44">
        <v>9.09</v>
      </c>
      <c r="K6" s="44">
        <v>23.52</v>
      </c>
      <c r="L6" s="44">
        <v>244.71</v>
      </c>
      <c r="M6" s="44">
        <f t="shared" ref="M6:M13" si="1">K6+L6</f>
        <v>268.23</v>
      </c>
      <c r="N6" s="45">
        <f t="shared" ref="N6:N41" si="2">M6/I6</f>
        <v>1</v>
      </c>
      <c r="O6" s="148">
        <v>12.9</v>
      </c>
      <c r="P6" s="148">
        <v>0</v>
      </c>
      <c r="Q6" s="148">
        <f t="shared" ref="Q6:Q42" si="3">P6+O6</f>
        <v>12.9</v>
      </c>
      <c r="R6" s="148">
        <f>1.15*12</f>
        <v>13.799999999999999</v>
      </c>
      <c r="S6" s="148"/>
      <c r="T6" s="148"/>
    </row>
    <row r="7" spans="1:20" ht="22.5" x14ac:dyDescent="0.25">
      <c r="A7" s="171">
        <v>2</v>
      </c>
      <c r="B7" s="5" t="s">
        <v>105</v>
      </c>
      <c r="C7" s="137">
        <v>42476</v>
      </c>
      <c r="D7" s="43">
        <v>13.83</v>
      </c>
      <c r="E7" s="43">
        <v>66.31</v>
      </c>
      <c r="F7" s="43">
        <v>51.55</v>
      </c>
      <c r="G7" s="43">
        <v>7.09</v>
      </c>
      <c r="H7" s="43">
        <v>1.62</v>
      </c>
      <c r="I7" s="43">
        <f t="shared" si="0"/>
        <v>8.7100000000000009</v>
      </c>
      <c r="J7" s="44">
        <v>0.37</v>
      </c>
      <c r="K7" s="44">
        <v>1.4731000000000001</v>
      </c>
      <c r="L7" s="44">
        <v>6.7381099999999998</v>
      </c>
      <c r="M7" s="44">
        <f t="shared" si="1"/>
        <v>8.2112099999999995</v>
      </c>
      <c r="N7" s="45">
        <f t="shared" si="2"/>
        <v>0.94273363949483335</v>
      </c>
      <c r="O7" s="148"/>
      <c r="P7" s="148"/>
      <c r="Q7" s="148"/>
      <c r="R7" s="148"/>
      <c r="S7" s="148"/>
      <c r="T7" s="148"/>
    </row>
    <row r="8" spans="1:20" ht="15.75" x14ac:dyDescent="0.25">
      <c r="A8" s="171">
        <v>3</v>
      </c>
      <c r="B8" s="5" t="s">
        <v>45</v>
      </c>
      <c r="C8" s="137">
        <v>42353</v>
      </c>
      <c r="D8" s="43">
        <v>311.69</v>
      </c>
      <c r="E8" s="43">
        <v>84.17</v>
      </c>
      <c r="F8" s="43">
        <v>60.35</v>
      </c>
      <c r="G8" s="43">
        <v>225.41</v>
      </c>
      <c r="H8" s="43">
        <v>26.49</v>
      </c>
      <c r="I8" s="44">
        <f t="shared" si="0"/>
        <v>251.9</v>
      </c>
      <c r="J8" s="44">
        <v>7.0267600000000003</v>
      </c>
      <c r="K8" s="44">
        <v>29.686540000000001</v>
      </c>
      <c r="L8" s="44">
        <v>221.9427</v>
      </c>
      <c r="M8" s="44">
        <f t="shared" si="1"/>
        <v>251.62924000000001</v>
      </c>
      <c r="N8" s="45">
        <f t="shared" si="2"/>
        <v>0.99892512901945218</v>
      </c>
      <c r="O8" s="148">
        <v>4.55</v>
      </c>
      <c r="P8" s="148">
        <v>1.17</v>
      </c>
      <c r="Q8" s="148">
        <f t="shared" si="3"/>
        <v>5.72</v>
      </c>
      <c r="R8" s="148">
        <f>0.37*12</f>
        <v>4.4399999999999995</v>
      </c>
      <c r="S8" s="148"/>
      <c r="T8" s="148"/>
    </row>
    <row r="9" spans="1:20" ht="15.75" x14ac:dyDescent="0.25">
      <c r="A9" s="171">
        <v>4</v>
      </c>
      <c r="B9" s="5" t="s">
        <v>25</v>
      </c>
      <c r="C9" s="137">
        <v>41712</v>
      </c>
      <c r="D9" s="43">
        <v>1038.05</v>
      </c>
      <c r="E9" s="43">
        <v>85.12</v>
      </c>
      <c r="F9" s="43">
        <v>74.53</v>
      </c>
      <c r="G9" s="43">
        <v>783.74</v>
      </c>
      <c r="H9" s="43">
        <v>87.42</v>
      </c>
      <c r="I9" s="43">
        <f t="shared" si="0"/>
        <v>871.16</v>
      </c>
      <c r="J9" s="44">
        <v>25.01</v>
      </c>
      <c r="K9" s="44">
        <v>116.55</v>
      </c>
      <c r="L9" s="44">
        <f>644.08+73.78+22.71</f>
        <v>740.57</v>
      </c>
      <c r="M9" s="43">
        <f t="shared" si="1"/>
        <v>857.12</v>
      </c>
      <c r="N9" s="45">
        <f t="shared" si="2"/>
        <v>0.98388355755544332</v>
      </c>
      <c r="O9" s="148">
        <v>7.95</v>
      </c>
      <c r="P9" s="148">
        <v>0</v>
      </c>
      <c r="Q9" s="148">
        <f t="shared" si="3"/>
        <v>7.95</v>
      </c>
      <c r="R9" s="148">
        <f>0.66*12</f>
        <v>7.92</v>
      </c>
      <c r="S9" s="148"/>
      <c r="T9" s="148"/>
    </row>
    <row r="10" spans="1:20" ht="15.75" x14ac:dyDescent="0.25">
      <c r="A10" s="171">
        <v>5</v>
      </c>
      <c r="B10" s="5" t="s">
        <v>156</v>
      </c>
      <c r="C10" s="137">
        <v>41653</v>
      </c>
      <c r="D10" s="43">
        <v>255.4</v>
      </c>
      <c r="E10" s="43">
        <v>84.25</v>
      </c>
      <c r="F10" s="43">
        <v>59.98</v>
      </c>
      <c r="G10" s="43">
        <v>165.16</v>
      </c>
      <c r="H10" s="43">
        <v>35.61</v>
      </c>
      <c r="I10" s="43">
        <f t="shared" si="0"/>
        <v>200.76999999999998</v>
      </c>
      <c r="J10" s="44">
        <v>7.19</v>
      </c>
      <c r="K10" s="44">
        <v>20.420000000000002</v>
      </c>
      <c r="L10" s="44">
        <v>180.35</v>
      </c>
      <c r="M10" s="43">
        <f t="shared" si="1"/>
        <v>200.76999999999998</v>
      </c>
      <c r="N10" s="45">
        <f t="shared" si="2"/>
        <v>1</v>
      </c>
      <c r="O10" s="148">
        <v>25.55</v>
      </c>
      <c r="P10" s="148">
        <v>0</v>
      </c>
      <c r="Q10" s="148">
        <f t="shared" si="3"/>
        <v>25.55</v>
      </c>
      <c r="R10" s="148">
        <f>2.17*12</f>
        <v>26.04</v>
      </c>
      <c r="S10" s="148"/>
      <c r="T10" s="148"/>
    </row>
    <row r="11" spans="1:20" ht="15.75" x14ac:dyDescent="0.25">
      <c r="A11" s="171">
        <v>6</v>
      </c>
      <c r="B11" s="5" t="s">
        <v>27</v>
      </c>
      <c r="C11" s="137">
        <v>41560</v>
      </c>
      <c r="D11" s="43">
        <v>167.53</v>
      </c>
      <c r="E11" s="43">
        <v>37.69</v>
      </c>
      <c r="F11" s="43">
        <v>43.59</v>
      </c>
      <c r="G11" s="43">
        <v>1.58</v>
      </c>
      <c r="H11" s="43">
        <v>71.2</v>
      </c>
      <c r="I11" s="43">
        <f t="shared" si="0"/>
        <v>72.78</v>
      </c>
      <c r="J11" s="44">
        <v>0.75946999999999998</v>
      </c>
      <c r="K11" s="44">
        <v>2.9040300000000001</v>
      </c>
      <c r="L11" s="44">
        <v>69.829210000000003</v>
      </c>
      <c r="M11" s="44">
        <f t="shared" si="1"/>
        <v>72.733240000000009</v>
      </c>
      <c r="N11" s="45">
        <f t="shared" si="2"/>
        <v>0.99935751580104437</v>
      </c>
      <c r="O11" s="148">
        <v>45.01</v>
      </c>
      <c r="P11" s="148">
        <v>0</v>
      </c>
      <c r="Q11" s="148">
        <f t="shared" si="3"/>
        <v>45.01</v>
      </c>
      <c r="R11" s="148">
        <f>3.83*12</f>
        <v>45.96</v>
      </c>
      <c r="S11" s="148"/>
      <c r="T11" s="148"/>
    </row>
    <row r="12" spans="1:20" ht="15.75" x14ac:dyDescent="0.25">
      <c r="A12" s="171">
        <v>7</v>
      </c>
      <c r="B12" s="5" t="s">
        <v>46</v>
      </c>
      <c r="C12" s="137">
        <v>42353</v>
      </c>
      <c r="D12" s="43">
        <v>14.58</v>
      </c>
      <c r="E12" s="43">
        <v>42.24</v>
      </c>
      <c r="F12" s="43">
        <v>33.020000000000003</v>
      </c>
      <c r="G12" s="43">
        <v>2.33</v>
      </c>
      <c r="H12" s="43">
        <v>2.99</v>
      </c>
      <c r="I12" s="43">
        <f t="shared" si="0"/>
        <v>5.32</v>
      </c>
      <c r="J12" s="44">
        <v>0.12720000000000001</v>
      </c>
      <c r="K12" s="44">
        <v>0.49708000000000002</v>
      </c>
      <c r="L12" s="44">
        <v>4.8228600000000004</v>
      </c>
      <c r="M12" s="44">
        <f t="shared" si="1"/>
        <v>5.3199400000000008</v>
      </c>
      <c r="N12" s="45">
        <f t="shared" si="2"/>
        <v>0.99998872180451137</v>
      </c>
      <c r="O12" s="148">
        <v>8.6999999999999993</v>
      </c>
      <c r="P12" s="148">
        <v>0</v>
      </c>
      <c r="Q12" s="148">
        <f t="shared" si="3"/>
        <v>8.6999999999999993</v>
      </c>
      <c r="R12" s="148">
        <f>0.72*12</f>
        <v>8.64</v>
      </c>
      <c r="S12" s="148"/>
      <c r="T12" s="148"/>
    </row>
    <row r="13" spans="1:20" ht="15.75" x14ac:dyDescent="0.25">
      <c r="A13" s="171">
        <v>8</v>
      </c>
      <c r="B13" s="5" t="s">
        <v>99</v>
      </c>
      <c r="C13" s="137">
        <v>42476</v>
      </c>
      <c r="D13" s="43">
        <v>603.84</v>
      </c>
      <c r="E13" s="43">
        <v>74.64</v>
      </c>
      <c r="F13" s="43">
        <v>48.25</v>
      </c>
      <c r="G13" s="43">
        <v>258.77999999999997</v>
      </c>
      <c r="H13" s="43">
        <v>124.06</v>
      </c>
      <c r="I13" s="43">
        <f t="shared" si="0"/>
        <v>382.84</v>
      </c>
      <c r="J13" s="44">
        <v>8.1157000000000004</v>
      </c>
      <c r="K13" s="44">
        <v>42.769739999999999</v>
      </c>
      <c r="L13" s="44">
        <v>339.76612999999998</v>
      </c>
      <c r="M13" s="44">
        <f t="shared" si="1"/>
        <v>382.53586999999999</v>
      </c>
      <c r="N13" s="45">
        <f t="shared" si="2"/>
        <v>0.99920559502664297</v>
      </c>
      <c r="O13" s="148"/>
      <c r="P13" s="148"/>
      <c r="Q13" s="148"/>
      <c r="R13" s="148"/>
      <c r="S13" s="148"/>
      <c r="T13" s="148"/>
    </row>
    <row r="14" spans="1:20" ht="15.75" x14ac:dyDescent="0.25">
      <c r="A14" s="171">
        <v>9</v>
      </c>
      <c r="B14" s="5" t="s">
        <v>28</v>
      </c>
      <c r="C14" s="137">
        <v>41530</v>
      </c>
      <c r="D14" s="43">
        <v>253.53</v>
      </c>
      <c r="E14" s="43">
        <v>54.61</v>
      </c>
      <c r="F14" s="43">
        <v>41.05</v>
      </c>
      <c r="G14" s="43">
        <v>90.28</v>
      </c>
      <c r="H14" s="43">
        <v>36.21</v>
      </c>
      <c r="I14" s="43">
        <f t="shared" si="0"/>
        <v>126.49000000000001</v>
      </c>
      <c r="J14" s="44">
        <v>2.68</v>
      </c>
      <c r="K14" s="44">
        <v>11.35</v>
      </c>
      <c r="L14" s="44">
        <v>115.14</v>
      </c>
      <c r="M14" s="43">
        <v>126.49</v>
      </c>
      <c r="N14" s="45">
        <f t="shared" si="2"/>
        <v>0.99999999999999989</v>
      </c>
      <c r="O14" s="148">
        <v>27.91</v>
      </c>
      <c r="P14" s="148">
        <v>0</v>
      </c>
      <c r="Q14" s="148">
        <f t="shared" si="3"/>
        <v>27.91</v>
      </c>
      <c r="R14" s="148">
        <f>2.32*12</f>
        <v>27.839999999999996</v>
      </c>
      <c r="S14" s="148"/>
      <c r="T14" s="148"/>
    </row>
    <row r="15" spans="1:20" ht="22.5" x14ac:dyDescent="0.25">
      <c r="A15" s="171">
        <v>10</v>
      </c>
      <c r="B15" s="5" t="s">
        <v>29</v>
      </c>
      <c r="C15" s="137">
        <v>41560</v>
      </c>
      <c r="D15" s="43">
        <v>68.569999999999993</v>
      </c>
      <c r="E15" s="43">
        <v>56.23</v>
      </c>
      <c r="F15" s="43">
        <v>30.99</v>
      </c>
      <c r="G15" s="43">
        <v>34.68</v>
      </c>
      <c r="H15" s="43">
        <v>2.14</v>
      </c>
      <c r="I15" s="43">
        <f t="shared" si="0"/>
        <v>36.82</v>
      </c>
      <c r="J15" s="44">
        <v>1.8193600000000001</v>
      </c>
      <c r="K15" s="44">
        <v>7.6651400000000001</v>
      </c>
      <c r="L15" s="44">
        <v>20.979420000000001</v>
      </c>
      <c r="M15" s="44">
        <f t="shared" ref="M15:M41" si="4">K15+L15</f>
        <v>28.644560000000002</v>
      </c>
      <c r="N15" s="45">
        <f t="shared" si="2"/>
        <v>0.77796197718631188</v>
      </c>
      <c r="O15" s="148">
        <v>1.63</v>
      </c>
      <c r="P15" s="148">
        <v>1.07</v>
      </c>
      <c r="Q15" s="148">
        <f t="shared" si="3"/>
        <v>2.7</v>
      </c>
      <c r="R15" s="148">
        <f>0.12*12</f>
        <v>1.44</v>
      </c>
      <c r="S15" s="148">
        <f>0.1*12</f>
        <v>1.2000000000000002</v>
      </c>
      <c r="T15" s="148"/>
    </row>
    <row r="16" spans="1:20" ht="15.75" x14ac:dyDescent="0.25">
      <c r="A16" s="171">
        <v>11</v>
      </c>
      <c r="B16" s="5" t="s">
        <v>127</v>
      </c>
      <c r="C16" s="137">
        <v>42416</v>
      </c>
      <c r="D16" s="43">
        <v>125.49</v>
      </c>
      <c r="E16" s="43">
        <v>63.55</v>
      </c>
      <c r="F16" s="43">
        <v>47.1</v>
      </c>
      <c r="G16" s="43">
        <v>58.05</v>
      </c>
      <c r="H16" s="43">
        <v>16.079999999999998</v>
      </c>
      <c r="I16" s="43">
        <f t="shared" si="0"/>
        <v>74.13</v>
      </c>
      <c r="J16" s="44">
        <v>2.35745</v>
      </c>
      <c r="K16" s="44">
        <v>11.038270000000001</v>
      </c>
      <c r="L16" s="44">
        <v>63.09395</v>
      </c>
      <c r="M16" s="44">
        <f t="shared" si="4"/>
        <v>74.132220000000004</v>
      </c>
      <c r="N16" s="45">
        <f t="shared" si="2"/>
        <v>1.000029947389721</v>
      </c>
      <c r="O16" s="148"/>
      <c r="P16" s="148"/>
      <c r="Q16" s="148"/>
      <c r="R16" s="148"/>
      <c r="S16" s="148"/>
      <c r="T16" s="148"/>
    </row>
    <row r="17" spans="1:20" ht="15.75" x14ac:dyDescent="0.25">
      <c r="A17" s="171">
        <v>12</v>
      </c>
      <c r="B17" s="5" t="s">
        <v>39</v>
      </c>
      <c r="C17" s="137">
        <v>42292</v>
      </c>
      <c r="D17" s="47">
        <v>329.66237999999998</v>
      </c>
      <c r="E17" s="47">
        <v>86.48</v>
      </c>
      <c r="F17" s="47">
        <v>60.199999999999996</v>
      </c>
      <c r="G17" s="44">
        <v>216.51950900800003</v>
      </c>
      <c r="H17" s="44">
        <v>47.734337839999988</v>
      </c>
      <c r="I17" s="44">
        <f t="shared" si="0"/>
        <v>264.25384684800002</v>
      </c>
      <c r="J17" s="44">
        <v>9.1706099999999999</v>
      </c>
      <c r="K17" s="44">
        <v>37.975560000000002</v>
      </c>
      <c r="L17" s="44">
        <v>225.72467</v>
      </c>
      <c r="M17" s="44">
        <f t="shared" si="4"/>
        <v>263.70023000000003</v>
      </c>
      <c r="N17" s="45">
        <f t="shared" si="2"/>
        <v>0.99790498093176883</v>
      </c>
      <c r="O17" s="150">
        <v>38.49</v>
      </c>
      <c r="P17" s="150">
        <v>0</v>
      </c>
      <c r="Q17" s="150">
        <f t="shared" si="3"/>
        <v>38.49</v>
      </c>
      <c r="R17" s="150">
        <v>30.109000000000002</v>
      </c>
      <c r="S17" s="148">
        <v>0</v>
      </c>
      <c r="T17" s="148">
        <f>R17+S17</f>
        <v>30.109000000000002</v>
      </c>
    </row>
    <row r="18" spans="1:20" ht="15.75" x14ac:dyDescent="0.25">
      <c r="A18" s="171">
        <v>13</v>
      </c>
      <c r="B18" s="5" t="s">
        <v>30</v>
      </c>
      <c r="C18" s="137">
        <v>41653</v>
      </c>
      <c r="D18" s="43">
        <v>611.30999999999995</v>
      </c>
      <c r="E18" s="43">
        <v>76.040000000000006</v>
      </c>
      <c r="F18" s="43">
        <v>49.36</v>
      </c>
      <c r="G18" s="43">
        <v>285.55</v>
      </c>
      <c r="H18" s="43">
        <v>116.38</v>
      </c>
      <c r="I18" s="43">
        <f t="shared" si="0"/>
        <v>401.93</v>
      </c>
      <c r="J18" s="44">
        <v>10.97</v>
      </c>
      <c r="K18" s="44">
        <v>43.91</v>
      </c>
      <c r="L18" s="44">
        <v>358.02</v>
      </c>
      <c r="M18" s="43">
        <f t="shared" si="4"/>
        <v>401.92999999999995</v>
      </c>
      <c r="N18" s="45">
        <f t="shared" si="2"/>
        <v>0.99999999999999989</v>
      </c>
      <c r="O18" s="148">
        <v>0.01</v>
      </c>
      <c r="P18" s="148">
        <v>0.03</v>
      </c>
      <c r="Q18" s="148">
        <f t="shared" si="3"/>
        <v>0.04</v>
      </c>
      <c r="R18" s="148">
        <f>0*12</f>
        <v>0</v>
      </c>
      <c r="S18" s="148"/>
      <c r="T18" s="148"/>
    </row>
    <row r="19" spans="1:20" ht="15.75" x14ac:dyDescent="0.25">
      <c r="A19" s="171">
        <v>14</v>
      </c>
      <c r="B19" s="5" t="s">
        <v>129</v>
      </c>
      <c r="C19" s="137">
        <v>42690</v>
      </c>
      <c r="D19" s="43">
        <v>333.88</v>
      </c>
      <c r="E19" s="43">
        <v>52.629999999999995</v>
      </c>
      <c r="F19" s="43">
        <v>39.5</v>
      </c>
      <c r="G19" s="43">
        <v>91.87</v>
      </c>
      <c r="H19" s="43">
        <v>62.93</v>
      </c>
      <c r="I19" s="43">
        <f t="shared" si="0"/>
        <v>154.80000000000001</v>
      </c>
      <c r="J19" s="44">
        <v>5.9579899999999997</v>
      </c>
      <c r="K19" s="44">
        <v>25.586279999999999</v>
      </c>
      <c r="L19" s="44">
        <v>129.21384</v>
      </c>
      <c r="M19" s="44">
        <f t="shared" si="4"/>
        <v>154.80011999999999</v>
      </c>
      <c r="N19" s="45">
        <f t="shared" si="2"/>
        <v>1.0000007751937983</v>
      </c>
      <c r="O19" s="148"/>
      <c r="P19" s="148"/>
      <c r="Q19" s="148"/>
      <c r="R19" s="148"/>
      <c r="S19" s="148"/>
      <c r="T19" s="148"/>
    </row>
    <row r="20" spans="1:20" ht="22.5" x14ac:dyDescent="0.25">
      <c r="A20" s="171">
        <v>15</v>
      </c>
      <c r="B20" s="5" t="s">
        <v>31</v>
      </c>
      <c r="C20" s="137">
        <v>41712</v>
      </c>
      <c r="D20" s="43">
        <v>725.98</v>
      </c>
      <c r="E20" s="43">
        <v>80.099999999999994</v>
      </c>
      <c r="F20" s="43">
        <v>62.61</v>
      </c>
      <c r="G20" s="43">
        <v>420.83</v>
      </c>
      <c r="H20" s="43">
        <v>125.59</v>
      </c>
      <c r="I20" s="43">
        <f t="shared" si="0"/>
        <v>546.41999999999996</v>
      </c>
      <c r="J20" s="44">
        <v>13.980219999999999</v>
      </c>
      <c r="K20" s="44">
        <v>50.203319999999998</v>
      </c>
      <c r="L20" s="44">
        <v>496.21668</v>
      </c>
      <c r="M20" s="44">
        <f t="shared" si="4"/>
        <v>546.41999999999996</v>
      </c>
      <c r="N20" s="45">
        <f t="shared" si="2"/>
        <v>1</v>
      </c>
      <c r="O20" s="148">
        <v>16.95</v>
      </c>
      <c r="P20" s="148">
        <v>0</v>
      </c>
      <c r="Q20" s="148">
        <f t="shared" si="3"/>
        <v>16.95</v>
      </c>
      <c r="R20" s="148">
        <f>1.3*12</f>
        <v>15.600000000000001</v>
      </c>
      <c r="S20" s="148"/>
      <c r="T20" s="148"/>
    </row>
    <row r="21" spans="1:20" ht="15.75" x14ac:dyDescent="0.25">
      <c r="A21" s="171">
        <v>16</v>
      </c>
      <c r="B21" s="5" t="s">
        <v>32</v>
      </c>
      <c r="C21" s="137">
        <v>41684</v>
      </c>
      <c r="D21" s="43">
        <v>1123.73</v>
      </c>
      <c r="E21" s="43">
        <v>76.319999999999993</v>
      </c>
      <c r="F21" s="43">
        <v>45.34</v>
      </c>
      <c r="G21" s="43">
        <v>469.72</v>
      </c>
      <c r="H21" s="43">
        <v>230.45</v>
      </c>
      <c r="I21" s="43">
        <f t="shared" si="0"/>
        <v>700.17000000000007</v>
      </c>
      <c r="J21" s="44">
        <v>25.05</v>
      </c>
      <c r="K21" s="44">
        <v>108.01</v>
      </c>
      <c r="L21" s="44">
        <v>592.16</v>
      </c>
      <c r="M21" s="43">
        <f t="shared" si="4"/>
        <v>700.17</v>
      </c>
      <c r="N21" s="45">
        <f t="shared" si="2"/>
        <v>0.99999999999999989</v>
      </c>
      <c r="O21" s="148">
        <v>12.28</v>
      </c>
      <c r="P21" s="148">
        <v>1.0900000000000001</v>
      </c>
      <c r="Q21" s="148">
        <f t="shared" si="3"/>
        <v>13.37</v>
      </c>
      <c r="R21" s="148">
        <f>1.08*12</f>
        <v>12.96</v>
      </c>
      <c r="S21" s="148"/>
      <c r="T21" s="148"/>
    </row>
    <row r="22" spans="1:20" ht="15.75" x14ac:dyDescent="0.25">
      <c r="A22" s="171">
        <v>17</v>
      </c>
      <c r="B22" s="5" t="s">
        <v>109</v>
      </c>
      <c r="C22" s="137">
        <v>42476</v>
      </c>
      <c r="D22" s="43">
        <v>27.22</v>
      </c>
      <c r="E22" s="43">
        <v>88.56</v>
      </c>
      <c r="F22" s="43">
        <v>85.75</v>
      </c>
      <c r="G22" s="43">
        <v>17.91</v>
      </c>
      <c r="H22" s="43">
        <v>7.15</v>
      </c>
      <c r="I22" s="43">
        <f t="shared" si="0"/>
        <v>25.060000000000002</v>
      </c>
      <c r="J22" s="44">
        <v>0.62688999999999995</v>
      </c>
      <c r="K22" s="44">
        <v>1.99701</v>
      </c>
      <c r="L22" s="44">
        <v>19.19229</v>
      </c>
      <c r="M22" s="44">
        <f t="shared" si="4"/>
        <v>21.189299999999999</v>
      </c>
      <c r="N22" s="45">
        <f t="shared" si="2"/>
        <v>0.84554269752593769</v>
      </c>
      <c r="O22" s="148"/>
      <c r="P22" s="148"/>
      <c r="Q22" s="148"/>
      <c r="R22" s="148"/>
      <c r="S22" s="148"/>
      <c r="T22" s="148"/>
    </row>
    <row r="23" spans="1:20" ht="15.75" x14ac:dyDescent="0.25">
      <c r="A23" s="171">
        <v>18</v>
      </c>
      <c r="B23" s="5" t="s">
        <v>51</v>
      </c>
      <c r="C23" s="137">
        <v>42416</v>
      </c>
      <c r="D23" s="43">
        <v>29.64</v>
      </c>
      <c r="E23" s="43">
        <v>77.790000000000006</v>
      </c>
      <c r="F23" s="43">
        <v>50.87</v>
      </c>
      <c r="G23" s="43">
        <v>18.43</v>
      </c>
      <c r="H23" s="43">
        <v>3.03</v>
      </c>
      <c r="I23" s="43">
        <f t="shared" si="0"/>
        <v>21.46</v>
      </c>
      <c r="J23" s="44">
        <v>0.15028</v>
      </c>
      <c r="K23" s="44">
        <v>0.85001000000000004</v>
      </c>
      <c r="L23" s="44">
        <v>20.618739999999999</v>
      </c>
      <c r="M23" s="44">
        <f t="shared" si="4"/>
        <v>21.46875</v>
      </c>
      <c r="N23" s="45">
        <f t="shared" si="2"/>
        <v>1.0004077353215284</v>
      </c>
      <c r="O23" s="148">
        <v>0.3</v>
      </c>
      <c r="P23" s="148">
        <v>0</v>
      </c>
      <c r="Q23" s="148">
        <f t="shared" si="3"/>
        <v>0.3</v>
      </c>
      <c r="R23" s="148">
        <f>0*12</f>
        <v>0</v>
      </c>
      <c r="S23" s="148"/>
      <c r="T23" s="148"/>
    </row>
    <row r="24" spans="1:20" ht="15.75" x14ac:dyDescent="0.25">
      <c r="A24" s="171">
        <v>19</v>
      </c>
      <c r="B24" s="5" t="s">
        <v>90</v>
      </c>
      <c r="C24" s="137">
        <v>42443</v>
      </c>
      <c r="D24" s="43">
        <v>10.91</v>
      </c>
      <c r="E24" s="43">
        <v>81.88</v>
      </c>
      <c r="F24" s="43">
        <v>48.6</v>
      </c>
      <c r="G24" s="43">
        <v>4.33</v>
      </c>
      <c r="H24" s="43">
        <v>2.73</v>
      </c>
      <c r="I24" s="43">
        <f t="shared" si="0"/>
        <v>7.0600000000000005</v>
      </c>
      <c r="J24" s="44">
        <v>0.25588</v>
      </c>
      <c r="K24" s="44">
        <v>0.81740000000000002</v>
      </c>
      <c r="L24" s="44">
        <v>5.8647499999999999</v>
      </c>
      <c r="M24" s="44">
        <f t="shared" si="4"/>
        <v>6.68215</v>
      </c>
      <c r="N24" s="45">
        <f t="shared" si="2"/>
        <v>0.94648016997167128</v>
      </c>
      <c r="O24" s="148"/>
      <c r="P24" s="148"/>
      <c r="Q24" s="148"/>
      <c r="R24" s="148"/>
      <c r="S24" s="148"/>
      <c r="T24" s="148"/>
    </row>
    <row r="25" spans="1:20" ht="15.75" x14ac:dyDescent="0.25">
      <c r="A25" s="171">
        <v>20</v>
      </c>
      <c r="B25" s="5" t="s">
        <v>121</v>
      </c>
      <c r="C25" s="137">
        <v>42567</v>
      </c>
      <c r="D25" s="43">
        <v>19.809999999999999</v>
      </c>
      <c r="E25" s="43">
        <v>79.83</v>
      </c>
      <c r="F25" s="43">
        <v>61.98</v>
      </c>
      <c r="G25" s="43">
        <v>11.23</v>
      </c>
      <c r="H25" s="43">
        <v>3.56</v>
      </c>
      <c r="I25" s="43">
        <f t="shared" si="0"/>
        <v>14.790000000000001</v>
      </c>
      <c r="J25" s="44">
        <v>0.47499999999999998</v>
      </c>
      <c r="K25" s="44">
        <v>2.10765</v>
      </c>
      <c r="L25" s="44">
        <v>11.939220000000001</v>
      </c>
      <c r="M25" s="44">
        <f t="shared" si="4"/>
        <v>14.04687</v>
      </c>
      <c r="N25" s="45">
        <f t="shared" si="2"/>
        <v>0.94975456389452328</v>
      </c>
      <c r="O25" s="148"/>
      <c r="P25" s="148"/>
      <c r="Q25" s="148"/>
      <c r="R25" s="148"/>
      <c r="S25" s="148"/>
      <c r="T25" s="148"/>
    </row>
    <row r="26" spans="1:20" ht="15.75" x14ac:dyDescent="0.25">
      <c r="A26" s="171">
        <v>21</v>
      </c>
      <c r="B26" s="5" t="s">
        <v>44</v>
      </c>
      <c r="C26" s="137">
        <v>42324</v>
      </c>
      <c r="D26" s="43">
        <v>419.47</v>
      </c>
      <c r="E26" s="43">
        <v>82.17</v>
      </c>
      <c r="F26" s="43">
        <v>55.77</v>
      </c>
      <c r="G26" s="43">
        <v>287.19</v>
      </c>
      <c r="H26" s="43">
        <v>39.020000000000003</v>
      </c>
      <c r="I26" s="43">
        <f t="shared" si="0"/>
        <v>326.20999999999998</v>
      </c>
      <c r="J26" s="44">
        <v>10.60909</v>
      </c>
      <c r="K26" s="44">
        <v>37.886189999999999</v>
      </c>
      <c r="L26" s="44">
        <v>285.58848999999998</v>
      </c>
      <c r="M26" s="44">
        <f t="shared" si="4"/>
        <v>323.47467999999998</v>
      </c>
      <c r="N26" s="45">
        <f t="shared" si="2"/>
        <v>0.99161484933018607</v>
      </c>
      <c r="O26" s="148">
        <v>0.41</v>
      </c>
      <c r="P26" s="148">
        <v>7.0000000000000007E-2</v>
      </c>
      <c r="Q26" s="148">
        <f t="shared" si="3"/>
        <v>0.48</v>
      </c>
      <c r="R26" s="148">
        <f>0*12</f>
        <v>0</v>
      </c>
      <c r="S26" s="148"/>
      <c r="T26" s="148"/>
    </row>
    <row r="27" spans="1:20" ht="15.75" x14ac:dyDescent="0.25">
      <c r="A27" s="171">
        <v>22</v>
      </c>
      <c r="B27" s="5" t="s">
        <v>33</v>
      </c>
      <c r="C27" s="137">
        <v>41623</v>
      </c>
      <c r="D27" s="43">
        <v>277.04000000000002</v>
      </c>
      <c r="E27" s="43">
        <v>54.79</v>
      </c>
      <c r="F27" s="43">
        <v>44.83</v>
      </c>
      <c r="G27" s="43">
        <v>94.88</v>
      </c>
      <c r="H27" s="43">
        <v>46.57</v>
      </c>
      <c r="I27" s="43">
        <f t="shared" si="0"/>
        <v>141.44999999999999</v>
      </c>
      <c r="J27" s="44">
        <v>1.79</v>
      </c>
      <c r="K27" s="44">
        <v>7.71</v>
      </c>
      <c r="L27" s="44">
        <v>133.74</v>
      </c>
      <c r="M27" s="43">
        <f t="shared" si="4"/>
        <v>141.45000000000002</v>
      </c>
      <c r="N27" s="45">
        <f t="shared" si="2"/>
        <v>1.0000000000000002</v>
      </c>
      <c r="O27" s="150">
        <v>21.09</v>
      </c>
      <c r="P27" s="150">
        <v>0</v>
      </c>
      <c r="Q27" s="150">
        <f t="shared" si="3"/>
        <v>21.09</v>
      </c>
      <c r="R27" s="150">
        <f>1.617*12</f>
        <v>19.404</v>
      </c>
      <c r="S27" s="151"/>
      <c r="T27" s="151"/>
    </row>
    <row r="28" spans="1:20" ht="15.75" x14ac:dyDescent="0.25">
      <c r="A28" s="171">
        <v>23</v>
      </c>
      <c r="B28" s="5" t="s">
        <v>34</v>
      </c>
      <c r="C28" s="137">
        <v>41560</v>
      </c>
      <c r="D28" s="43">
        <v>686.21</v>
      </c>
      <c r="E28" s="43">
        <v>69.09</v>
      </c>
      <c r="F28" s="43">
        <v>53</v>
      </c>
      <c r="G28" s="43">
        <v>356.09</v>
      </c>
      <c r="H28" s="43">
        <v>90.53</v>
      </c>
      <c r="I28" s="43">
        <f t="shared" si="0"/>
        <v>446.62</v>
      </c>
      <c r="J28" s="44">
        <v>9.32</v>
      </c>
      <c r="K28" s="44">
        <v>37</v>
      </c>
      <c r="L28" s="44">
        <v>409.62</v>
      </c>
      <c r="M28" s="43">
        <f t="shared" si="4"/>
        <v>446.62</v>
      </c>
      <c r="N28" s="45">
        <f t="shared" si="2"/>
        <v>1</v>
      </c>
      <c r="O28" s="148">
        <v>15.95</v>
      </c>
      <c r="P28" s="148">
        <v>0.99</v>
      </c>
      <c r="Q28" s="148">
        <f t="shared" si="3"/>
        <v>16.939999999999998</v>
      </c>
      <c r="R28" s="148">
        <f>1.3*12</f>
        <v>15.600000000000001</v>
      </c>
      <c r="S28" s="148">
        <f>0.08*12</f>
        <v>0.96</v>
      </c>
      <c r="T28" s="148"/>
    </row>
    <row r="29" spans="1:20" ht="15.75" x14ac:dyDescent="0.25">
      <c r="A29" s="171">
        <v>24</v>
      </c>
      <c r="B29" s="5" t="s">
        <v>48</v>
      </c>
      <c r="C29" s="137">
        <v>42383</v>
      </c>
      <c r="D29" s="43">
        <v>6.08</v>
      </c>
      <c r="E29" s="43">
        <v>75.739999999999995</v>
      </c>
      <c r="F29" s="43">
        <v>40.36</v>
      </c>
      <c r="G29" s="43">
        <v>3.45</v>
      </c>
      <c r="H29" s="43">
        <v>0.61</v>
      </c>
      <c r="I29" s="43">
        <f t="shared" si="0"/>
        <v>4.0600000000000005</v>
      </c>
      <c r="J29" s="44">
        <v>0.16500999999999999</v>
      </c>
      <c r="K29" s="44">
        <v>0.54706999999999995</v>
      </c>
      <c r="L29" s="44">
        <v>3.2408100000000002</v>
      </c>
      <c r="M29" s="44">
        <f t="shared" si="4"/>
        <v>3.7878800000000004</v>
      </c>
      <c r="N29" s="45">
        <f t="shared" si="2"/>
        <v>0.93297536945812809</v>
      </c>
      <c r="O29" s="148">
        <v>0.34</v>
      </c>
      <c r="P29" s="148">
        <v>0.24</v>
      </c>
      <c r="Q29" s="148">
        <f t="shared" si="3"/>
        <v>0.58000000000000007</v>
      </c>
      <c r="R29" s="148">
        <f>0.02*12</f>
        <v>0.24</v>
      </c>
      <c r="S29" s="148"/>
      <c r="T29" s="148"/>
    </row>
    <row r="30" spans="1:20" ht="15.75" x14ac:dyDescent="0.25">
      <c r="A30" s="171">
        <v>25</v>
      </c>
      <c r="B30" s="5" t="s">
        <v>132</v>
      </c>
      <c r="C30" s="137">
        <v>42690</v>
      </c>
      <c r="D30" s="43">
        <v>721.39</v>
      </c>
      <c r="E30" s="43">
        <v>62.55</v>
      </c>
      <c r="F30" s="43">
        <v>37.79</v>
      </c>
      <c r="G30" s="43">
        <v>232.62</v>
      </c>
      <c r="H30" s="43">
        <v>132.08000000000001</v>
      </c>
      <c r="I30" s="43">
        <f t="shared" si="0"/>
        <v>364.70000000000005</v>
      </c>
      <c r="J30" s="44">
        <v>17.165929999999999</v>
      </c>
      <c r="K30" s="44">
        <v>73.270380000000003</v>
      </c>
      <c r="L30" s="44">
        <v>284.06673999999998</v>
      </c>
      <c r="M30" s="44">
        <f t="shared" si="4"/>
        <v>357.33711999999997</v>
      </c>
      <c r="N30" s="45">
        <f t="shared" si="2"/>
        <v>0.97981113243761975</v>
      </c>
      <c r="O30" s="148"/>
      <c r="P30" s="148"/>
      <c r="Q30" s="148"/>
      <c r="R30" s="148"/>
      <c r="S30" s="148"/>
      <c r="T30" s="148"/>
    </row>
    <row r="31" spans="1:20" ht="15.75" x14ac:dyDescent="0.25">
      <c r="A31" s="171">
        <v>26</v>
      </c>
      <c r="B31" s="5" t="s">
        <v>119</v>
      </c>
      <c r="C31" s="137">
        <v>42290</v>
      </c>
      <c r="D31" s="44">
        <v>352.89</v>
      </c>
      <c r="E31" s="44">
        <v>60.96</v>
      </c>
      <c r="F31" s="44">
        <v>41.14</v>
      </c>
      <c r="G31" s="44">
        <v>143.079216</v>
      </c>
      <c r="H31" s="44">
        <v>48.619252000000003</v>
      </c>
      <c r="I31" s="44">
        <f t="shared" si="0"/>
        <v>191.69846799999999</v>
      </c>
      <c r="J31" s="44">
        <v>5.67</v>
      </c>
      <c r="K31" s="44">
        <v>15.29</v>
      </c>
      <c r="L31" s="44">
        <v>176.33</v>
      </c>
      <c r="M31" s="43">
        <f t="shared" si="4"/>
        <v>191.62</v>
      </c>
      <c r="N31" s="45">
        <f t="shared" si="2"/>
        <v>0.99959066965522136</v>
      </c>
      <c r="O31" s="151">
        <v>17.18</v>
      </c>
      <c r="P31" s="151">
        <v>1.53</v>
      </c>
      <c r="Q31" s="151">
        <f t="shared" si="3"/>
        <v>18.71</v>
      </c>
      <c r="R31" s="151">
        <f>1.54*12</f>
        <v>18.48</v>
      </c>
      <c r="S31" s="151"/>
      <c r="T31" s="151"/>
    </row>
    <row r="32" spans="1:20" ht="15.75" x14ac:dyDescent="0.25">
      <c r="A32" s="171">
        <v>27</v>
      </c>
      <c r="B32" s="5" t="s">
        <v>35</v>
      </c>
      <c r="C32" s="137">
        <v>42260</v>
      </c>
      <c r="D32" s="43">
        <v>36.71</v>
      </c>
      <c r="E32" s="44">
        <v>74.75</v>
      </c>
      <c r="F32" s="44">
        <v>49.54</v>
      </c>
      <c r="G32" s="43">
        <v>20.260000000000002</v>
      </c>
      <c r="H32" s="43">
        <v>4.76</v>
      </c>
      <c r="I32" s="43">
        <f t="shared" si="0"/>
        <v>25.020000000000003</v>
      </c>
      <c r="J32" s="44">
        <v>1.0962000000000001</v>
      </c>
      <c r="K32" s="44">
        <v>4.97933</v>
      </c>
      <c r="L32" s="44">
        <v>19.848800000000001</v>
      </c>
      <c r="M32" s="44">
        <f t="shared" si="4"/>
        <v>24.828130000000002</v>
      </c>
      <c r="N32" s="45">
        <f t="shared" si="2"/>
        <v>0.99233133493205428</v>
      </c>
      <c r="O32" s="151">
        <v>0.26</v>
      </c>
      <c r="P32" s="151">
        <v>0.17</v>
      </c>
      <c r="Q32" s="151">
        <f t="shared" si="3"/>
        <v>0.43000000000000005</v>
      </c>
      <c r="R32" s="151">
        <f>0.02*12</f>
        <v>0.24</v>
      </c>
      <c r="S32" s="148"/>
      <c r="T32" s="148"/>
    </row>
    <row r="33" spans="1:20" ht="15.75" x14ac:dyDescent="0.25">
      <c r="A33" s="171">
        <v>28</v>
      </c>
      <c r="B33" s="5" t="s">
        <v>79</v>
      </c>
      <c r="C33" s="137">
        <v>42383</v>
      </c>
      <c r="D33" s="43">
        <v>1995.81</v>
      </c>
      <c r="E33" s="43">
        <v>79.56</v>
      </c>
      <c r="F33" s="43">
        <v>64.430000000000007</v>
      </c>
      <c r="G33" s="43">
        <v>1234.0899999999999</v>
      </c>
      <c r="H33" s="43">
        <v>286.52</v>
      </c>
      <c r="I33" s="43">
        <f t="shared" si="0"/>
        <v>1520.61</v>
      </c>
      <c r="J33" s="44">
        <v>40.945</v>
      </c>
      <c r="K33" s="44">
        <v>162.84978000000001</v>
      </c>
      <c r="L33" s="44">
        <v>1336.9816800000001</v>
      </c>
      <c r="M33" s="44">
        <f t="shared" si="4"/>
        <v>1499.8314600000001</v>
      </c>
      <c r="N33" s="45">
        <f t="shared" si="2"/>
        <v>0.9863353917177976</v>
      </c>
      <c r="O33" s="151">
        <v>96.14</v>
      </c>
      <c r="P33" s="151">
        <v>0</v>
      </c>
      <c r="Q33" s="151">
        <f t="shared" si="3"/>
        <v>96.14</v>
      </c>
      <c r="R33" s="151">
        <f>2.14*12</f>
        <v>25.68</v>
      </c>
      <c r="S33" s="151"/>
      <c r="T33" s="151"/>
    </row>
    <row r="34" spans="1:20" ht="15.75" x14ac:dyDescent="0.25">
      <c r="A34" s="171">
        <v>29</v>
      </c>
      <c r="B34" s="5" t="s">
        <v>38</v>
      </c>
      <c r="C34" s="137">
        <v>42290</v>
      </c>
      <c r="D34" s="43">
        <v>101.17</v>
      </c>
      <c r="E34" s="44">
        <v>65.260000000000005</v>
      </c>
      <c r="F34" s="43">
        <v>52.05</v>
      </c>
      <c r="G34" s="43">
        <v>45.85</v>
      </c>
      <c r="H34" s="43">
        <v>16.09</v>
      </c>
      <c r="I34" s="43">
        <f t="shared" si="0"/>
        <v>61.94</v>
      </c>
      <c r="J34" s="44">
        <v>1.8411500000000001</v>
      </c>
      <c r="K34" s="44">
        <v>7.9184599999999996</v>
      </c>
      <c r="L34" s="44">
        <v>54.039439999999999</v>
      </c>
      <c r="M34" s="43">
        <f t="shared" si="4"/>
        <v>61.957899999999995</v>
      </c>
      <c r="N34" s="45">
        <f t="shared" si="2"/>
        <v>1.0002889893445268</v>
      </c>
      <c r="O34" s="150"/>
      <c r="P34" s="150"/>
      <c r="Q34" s="150"/>
      <c r="R34" s="150">
        <v>0.03</v>
      </c>
      <c r="S34" s="150">
        <v>0.105</v>
      </c>
      <c r="T34" s="151"/>
    </row>
    <row r="35" spans="1:20" ht="15.75" x14ac:dyDescent="0.25">
      <c r="A35" s="171">
        <v>30</v>
      </c>
      <c r="B35" s="5" t="s">
        <v>64</v>
      </c>
      <c r="C35" s="137">
        <v>42171</v>
      </c>
      <c r="D35" s="43">
        <v>913.48</v>
      </c>
      <c r="E35" s="43">
        <v>74.47</v>
      </c>
      <c r="F35" s="43">
        <v>47.55</v>
      </c>
      <c r="G35" s="43">
        <v>463.31</v>
      </c>
      <c r="H35" s="43">
        <v>138.53</v>
      </c>
      <c r="I35" s="43">
        <f t="shared" si="0"/>
        <v>601.84</v>
      </c>
      <c r="J35" s="44">
        <v>15.859389999999999</v>
      </c>
      <c r="K35" s="44">
        <v>51.820540000000001</v>
      </c>
      <c r="L35" s="44">
        <v>550.01715999999999</v>
      </c>
      <c r="M35" s="44">
        <f t="shared" si="4"/>
        <v>601.83770000000004</v>
      </c>
      <c r="N35" s="45">
        <f t="shared" si="2"/>
        <v>0.99999617838628208</v>
      </c>
      <c r="O35" s="151"/>
      <c r="P35" s="151"/>
      <c r="Q35" s="151"/>
      <c r="R35" s="151">
        <v>30.64</v>
      </c>
      <c r="S35" s="151">
        <v>3.8660000000000001</v>
      </c>
      <c r="T35" s="151"/>
    </row>
    <row r="36" spans="1:20" ht="15.75" x14ac:dyDescent="0.25">
      <c r="A36" s="171">
        <v>31</v>
      </c>
      <c r="B36" s="5" t="s">
        <v>50</v>
      </c>
      <c r="C36" s="137">
        <v>42443</v>
      </c>
      <c r="D36" s="43">
        <v>3.8</v>
      </c>
      <c r="E36" s="43">
        <v>29.94</v>
      </c>
      <c r="F36" s="43">
        <v>1.7</v>
      </c>
      <c r="G36" s="43">
        <v>0.61</v>
      </c>
      <c r="H36" s="43">
        <v>0.02</v>
      </c>
      <c r="I36" s="43">
        <f t="shared" si="0"/>
        <v>0.63</v>
      </c>
      <c r="J36" s="44">
        <v>4.1430000000000002E-2</v>
      </c>
      <c r="K36" s="44">
        <v>0.16714000000000001</v>
      </c>
      <c r="L36" s="44">
        <v>0.37537999999999999</v>
      </c>
      <c r="M36" s="44">
        <f t="shared" si="4"/>
        <v>0.54252</v>
      </c>
      <c r="N36" s="45">
        <f t="shared" si="2"/>
        <v>0.8611428571428571</v>
      </c>
      <c r="O36" s="151"/>
      <c r="P36" s="151"/>
      <c r="Q36" s="151"/>
      <c r="R36" s="151"/>
      <c r="S36" s="151"/>
      <c r="T36" s="151"/>
    </row>
    <row r="37" spans="1:20" ht="15.75" x14ac:dyDescent="0.25">
      <c r="A37" s="171">
        <v>32</v>
      </c>
      <c r="B37" s="5" t="s">
        <v>43</v>
      </c>
      <c r="C37" s="137">
        <v>42324</v>
      </c>
      <c r="D37" s="43">
        <v>2.4300000000000002</v>
      </c>
      <c r="E37" s="43">
        <v>26.66</v>
      </c>
      <c r="F37" s="43">
        <v>56.47</v>
      </c>
      <c r="G37" s="43">
        <v>0.16</v>
      </c>
      <c r="H37" s="43">
        <v>1.03</v>
      </c>
      <c r="I37" s="43">
        <f t="shared" si="0"/>
        <v>1.19</v>
      </c>
      <c r="J37" s="44">
        <v>1.1129999999999999E-2</v>
      </c>
      <c r="K37" s="44">
        <v>0.05</v>
      </c>
      <c r="L37" s="44">
        <v>0.82604999999999995</v>
      </c>
      <c r="M37" s="44">
        <f t="shared" si="4"/>
        <v>0.87605</v>
      </c>
      <c r="N37" s="45">
        <f t="shared" si="2"/>
        <v>0.73617647058823532</v>
      </c>
      <c r="O37" s="151"/>
      <c r="P37" s="151"/>
      <c r="Q37" s="151"/>
      <c r="R37" s="151"/>
      <c r="S37" s="151"/>
      <c r="T37" s="151"/>
    </row>
    <row r="38" spans="1:20" ht="16.5" x14ac:dyDescent="0.25">
      <c r="A38" s="171">
        <v>33</v>
      </c>
      <c r="B38" s="62" t="s">
        <v>84</v>
      </c>
      <c r="C38" s="137">
        <v>42443</v>
      </c>
      <c r="D38" s="43">
        <v>3.43</v>
      </c>
      <c r="E38" s="43">
        <v>84.19</v>
      </c>
      <c r="F38" s="43">
        <v>51.54</v>
      </c>
      <c r="G38" s="43">
        <v>1.54</v>
      </c>
      <c r="H38" s="43">
        <v>0.82</v>
      </c>
      <c r="I38" s="43">
        <f t="shared" si="0"/>
        <v>2.36</v>
      </c>
      <c r="J38" s="44">
        <v>4.1759999999999999E-2</v>
      </c>
      <c r="K38" s="44">
        <v>0.2319</v>
      </c>
      <c r="L38" s="44">
        <f>(D51+L51)/100000</f>
        <v>1.92432</v>
      </c>
      <c r="M38" s="44">
        <f t="shared" si="4"/>
        <v>2.1562200000000002</v>
      </c>
      <c r="N38" s="45">
        <f t="shared" si="2"/>
        <v>0.91365254237288152</v>
      </c>
      <c r="O38" s="151"/>
      <c r="P38" s="151"/>
      <c r="Q38" s="151"/>
      <c r="R38" s="151"/>
      <c r="S38" s="151"/>
      <c r="T38" s="151"/>
    </row>
    <row r="39" spans="1:20" ht="15.75" x14ac:dyDescent="0.25">
      <c r="A39" s="171">
        <v>34</v>
      </c>
      <c r="B39" s="5" t="s">
        <v>37</v>
      </c>
      <c r="C39" s="137">
        <v>42230</v>
      </c>
      <c r="D39" s="43">
        <v>0.64</v>
      </c>
      <c r="E39" s="44">
        <v>35.299999999999997</v>
      </c>
      <c r="F39" s="43">
        <v>33.56</v>
      </c>
      <c r="G39" s="43">
        <v>0.05</v>
      </c>
      <c r="H39" s="43">
        <v>0.17</v>
      </c>
      <c r="I39" s="43">
        <f t="shared" si="0"/>
        <v>0.22000000000000003</v>
      </c>
      <c r="J39" s="44">
        <v>0.01</v>
      </c>
      <c r="K39" s="44">
        <v>0.04</v>
      </c>
      <c r="L39" s="44">
        <v>0.18</v>
      </c>
      <c r="M39" s="43">
        <f t="shared" si="4"/>
        <v>0.22</v>
      </c>
      <c r="N39" s="45">
        <f t="shared" si="2"/>
        <v>0.99999999999999989</v>
      </c>
      <c r="O39" s="151"/>
      <c r="P39" s="151"/>
      <c r="Q39" s="151"/>
      <c r="R39" s="151"/>
      <c r="S39" s="151"/>
      <c r="T39" s="151"/>
    </row>
    <row r="40" spans="1:20" ht="15.75" x14ac:dyDescent="0.25">
      <c r="A40" s="171">
        <v>35</v>
      </c>
      <c r="B40" s="5" t="s">
        <v>41</v>
      </c>
      <c r="C40" s="137">
        <v>41684</v>
      </c>
      <c r="D40" s="43">
        <v>10.55</v>
      </c>
      <c r="E40" s="43">
        <v>38.54</v>
      </c>
      <c r="F40" s="43">
        <v>47.26</v>
      </c>
      <c r="G40" s="43">
        <v>0.11</v>
      </c>
      <c r="H40" s="43">
        <v>4.8499999999999996</v>
      </c>
      <c r="I40" s="43">
        <f t="shared" si="0"/>
        <v>4.96</v>
      </c>
      <c r="J40" s="44">
        <v>1.2899999999999999E-3</v>
      </c>
      <c r="K40" s="44">
        <v>5.8700000000000002E-3</v>
      </c>
      <c r="L40" s="44">
        <v>2.7619099999999999</v>
      </c>
      <c r="M40" s="44">
        <f t="shared" si="4"/>
        <v>2.7677799999999997</v>
      </c>
      <c r="N40" s="45">
        <f t="shared" si="2"/>
        <v>0.5580201612903225</v>
      </c>
      <c r="O40" s="151"/>
      <c r="P40" s="151"/>
      <c r="Q40" s="151"/>
      <c r="R40" s="151"/>
      <c r="S40" s="151"/>
      <c r="T40" s="151"/>
    </row>
    <row r="41" spans="1:20" ht="15.75" x14ac:dyDescent="0.25">
      <c r="A41" s="171">
        <v>36</v>
      </c>
      <c r="B41" s="5" t="s">
        <v>42</v>
      </c>
      <c r="C41" s="137">
        <v>42260</v>
      </c>
      <c r="D41" s="43">
        <v>12.44</v>
      </c>
      <c r="E41" s="43">
        <v>59.68</v>
      </c>
      <c r="F41" s="43">
        <v>46.94</v>
      </c>
      <c r="G41" s="43">
        <v>2.35</v>
      </c>
      <c r="H41" s="43">
        <v>3.99</v>
      </c>
      <c r="I41" s="43">
        <f t="shared" si="0"/>
        <v>6.34</v>
      </c>
      <c r="J41" s="44">
        <v>0.26095000000000002</v>
      </c>
      <c r="K41" s="44">
        <v>0.85529999999999995</v>
      </c>
      <c r="L41" s="44">
        <v>5.3007799999999996</v>
      </c>
      <c r="M41" s="44">
        <f t="shared" si="4"/>
        <v>6.1560799999999993</v>
      </c>
      <c r="N41" s="45">
        <f t="shared" si="2"/>
        <v>0.97099053627760246</v>
      </c>
      <c r="O41" s="151"/>
      <c r="P41" s="151"/>
      <c r="Q41" s="151"/>
      <c r="R41" s="151"/>
      <c r="S41" s="151"/>
      <c r="T41" s="151"/>
    </row>
    <row r="42" spans="1:20" ht="15.75" x14ac:dyDescent="0.25">
      <c r="A42" s="168"/>
      <c r="B42" s="43" t="s">
        <v>19</v>
      </c>
      <c r="C42" s="43"/>
      <c r="D42" s="44">
        <f>SUM(D6:D41)</f>
        <v>12101.962379999997</v>
      </c>
      <c r="E42" s="43"/>
      <c r="F42" s="43"/>
      <c r="G42" s="44">
        <f>SUM(G6:G41)</f>
        <v>6249.3287250080002</v>
      </c>
      <c r="H42" s="44">
        <f t="shared" ref="H42:M42" si="5">SUM(H6:H41)</f>
        <v>1885.6135898399993</v>
      </c>
      <c r="I42" s="44">
        <f t="shared" si="5"/>
        <v>8134.9423148480009</v>
      </c>
      <c r="J42" s="44">
        <f t="shared" si="5"/>
        <v>236.01113999999998</v>
      </c>
      <c r="K42" s="44">
        <f t="shared" si="5"/>
        <v>939.9530900000002</v>
      </c>
      <c r="L42" s="44">
        <f t="shared" si="5"/>
        <v>7131.7341299999998</v>
      </c>
      <c r="M42" s="138">
        <f t="shared" si="5"/>
        <v>8071.6872199999998</v>
      </c>
      <c r="N42" s="48"/>
      <c r="O42" s="148">
        <f>SUM(O6:O33)</f>
        <v>353.59999999999997</v>
      </c>
      <c r="P42" s="148">
        <f>SUM(P15:P33)</f>
        <v>5.19</v>
      </c>
      <c r="Q42" s="148">
        <f t="shared" si="3"/>
        <v>358.78999999999996</v>
      </c>
      <c r="R42" s="148">
        <f>SUM(R6:R33)</f>
        <v>274.39299999999997</v>
      </c>
      <c r="S42" s="148"/>
      <c r="T42" s="148"/>
    </row>
    <row r="43" spans="1:20" ht="15.75" x14ac:dyDescent="0.25">
      <c r="A43" s="160"/>
      <c r="B43" s="164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</row>
    <row r="44" spans="1:20" ht="15.75" x14ac:dyDescent="0.25">
      <c r="A44" s="282" t="s">
        <v>139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155"/>
      <c r="P44" s="155"/>
      <c r="Q44" s="155"/>
      <c r="R44" s="155"/>
      <c r="S44" s="155"/>
      <c r="T44" s="155"/>
    </row>
    <row r="45" spans="1:20" ht="15.75" x14ac:dyDescent="0.25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55"/>
      <c r="P45" s="155"/>
      <c r="Q45" s="155"/>
      <c r="R45" s="155"/>
      <c r="S45" s="155"/>
      <c r="T45" s="155"/>
    </row>
    <row r="46" spans="1:20" ht="15.75" x14ac:dyDescent="0.25">
      <c r="A46" s="319" t="s">
        <v>160</v>
      </c>
      <c r="B46" s="319"/>
      <c r="C46" s="319"/>
      <c r="D46" s="319"/>
      <c r="E46" s="319"/>
      <c r="F46" s="319"/>
      <c r="G46" s="170"/>
      <c r="H46" s="170"/>
      <c r="I46" s="319" t="s">
        <v>161</v>
      </c>
      <c r="J46" s="319"/>
      <c r="K46" s="319"/>
      <c r="L46" s="319"/>
      <c r="M46" s="319"/>
      <c r="N46" s="319"/>
      <c r="O46" s="155"/>
      <c r="P46" s="155"/>
      <c r="Q46" s="155"/>
      <c r="R46" s="155"/>
      <c r="S46" s="155"/>
      <c r="T46" s="155"/>
    </row>
    <row r="47" spans="1:20" x14ac:dyDescent="0.25">
      <c r="A47" s="161"/>
      <c r="B47" s="164"/>
      <c r="I47" s="161"/>
      <c r="J47" s="164"/>
    </row>
    <row r="48" spans="1:20" x14ac:dyDescent="0.25">
      <c r="A48" s="320" t="s">
        <v>167</v>
      </c>
      <c r="B48" s="320"/>
      <c r="C48" s="320"/>
      <c r="D48" s="320"/>
      <c r="E48" s="320"/>
      <c r="F48" s="320"/>
      <c r="I48" s="320" t="s">
        <v>167</v>
      </c>
      <c r="J48" s="320"/>
      <c r="K48" s="320"/>
      <c r="L48" s="320"/>
      <c r="M48" s="320"/>
      <c r="N48" s="320"/>
    </row>
    <row r="49" spans="1:14" x14ac:dyDescent="0.25">
      <c r="A49" s="263" t="s">
        <v>157</v>
      </c>
      <c r="B49" s="263"/>
      <c r="C49" s="263"/>
      <c r="D49" s="24">
        <v>4133</v>
      </c>
      <c r="E49" s="27"/>
      <c r="F49" s="27"/>
      <c r="I49" s="263" t="s">
        <v>157</v>
      </c>
      <c r="J49" s="263"/>
      <c r="K49" s="263"/>
      <c r="L49" s="24">
        <v>44</v>
      </c>
      <c r="M49" s="27"/>
      <c r="N49" s="27"/>
    </row>
    <row r="50" spans="1:14" x14ac:dyDescent="0.25">
      <c r="A50" s="263" t="s">
        <v>158</v>
      </c>
      <c r="B50" s="263"/>
      <c r="C50" s="263"/>
      <c r="D50" s="24">
        <v>23000</v>
      </c>
      <c r="E50" s="27"/>
      <c r="F50" s="27"/>
      <c r="I50" s="263" t="s">
        <v>158</v>
      </c>
      <c r="J50" s="263"/>
      <c r="K50" s="263"/>
      <c r="L50" s="24">
        <v>197</v>
      </c>
      <c r="M50" s="27"/>
      <c r="N50" s="27"/>
    </row>
    <row r="51" spans="1:14" x14ac:dyDescent="0.25">
      <c r="A51" s="263" t="s">
        <v>162</v>
      </c>
      <c r="B51" s="263"/>
      <c r="C51" s="263"/>
      <c r="D51" s="24">
        <v>156859</v>
      </c>
      <c r="E51" s="27"/>
      <c r="F51" s="27"/>
      <c r="I51" s="263" t="s">
        <v>162</v>
      </c>
      <c r="J51" s="263"/>
      <c r="K51" s="263"/>
      <c r="L51" s="24">
        <v>35573</v>
      </c>
      <c r="M51" s="27"/>
      <c r="N51" s="27"/>
    </row>
    <row r="52" spans="1:14" x14ac:dyDescent="0.25">
      <c r="B52" s="167"/>
    </row>
    <row r="53" spans="1:14" x14ac:dyDescent="0.25">
      <c r="B53" s="167"/>
    </row>
  </sheetData>
  <mergeCells count="35"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P4:P5"/>
    <mergeCell ref="Q4:Q5"/>
    <mergeCell ref="R4:R5"/>
    <mergeCell ref="A48:F48"/>
    <mergeCell ref="I48:N48"/>
    <mergeCell ref="M4:M5"/>
    <mergeCell ref="N4:N5"/>
    <mergeCell ref="O4:O5"/>
    <mergeCell ref="E4:E5"/>
    <mergeCell ref="F4:F5"/>
    <mergeCell ref="G4:G5"/>
    <mergeCell ref="H4:H5"/>
    <mergeCell ref="I4:I5"/>
    <mergeCell ref="J4:K4"/>
    <mergeCell ref="A44:N44"/>
    <mergeCell ref="A46:F46"/>
    <mergeCell ref="I46:N46"/>
    <mergeCell ref="A49:C49"/>
    <mergeCell ref="I49:K49"/>
    <mergeCell ref="A50:C50"/>
    <mergeCell ref="I50:K50"/>
    <mergeCell ref="A51:C51"/>
    <mergeCell ref="I51:K5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12" sqref="D12:M12"/>
    </sheetView>
  </sheetViews>
  <sheetFormatPr defaultRowHeight="15" x14ac:dyDescent="0.25"/>
  <sheetData>
    <row r="1" spans="1:14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x14ac:dyDescent="0.25">
      <c r="A2" s="228" t="s">
        <v>65</v>
      </c>
      <c r="B2" s="230" t="s">
        <v>1</v>
      </c>
      <c r="C2" s="233" t="s">
        <v>175</v>
      </c>
      <c r="D2" s="236" t="s">
        <v>2</v>
      </c>
      <c r="E2" s="236" t="s">
        <v>3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</row>
    <row r="3" spans="1:14" x14ac:dyDescent="0.25">
      <c r="A3" s="229"/>
      <c r="B3" s="231"/>
      <c r="C3" s="234"/>
      <c r="D3" s="236"/>
      <c r="E3" s="236"/>
      <c r="F3" s="236"/>
      <c r="G3" s="229"/>
      <c r="H3" s="229"/>
      <c r="I3" s="229"/>
      <c r="J3" s="229"/>
      <c r="K3" s="229"/>
      <c r="L3" s="229"/>
      <c r="M3" s="229"/>
      <c r="N3" s="229"/>
    </row>
    <row r="4" spans="1:14" ht="22.5" x14ac:dyDescent="0.25">
      <c r="A4" s="229"/>
      <c r="B4" s="231"/>
      <c r="C4" s="234"/>
      <c r="D4" s="236"/>
      <c r="E4" s="236" t="s">
        <v>8</v>
      </c>
      <c r="F4" s="236" t="s">
        <v>9</v>
      </c>
      <c r="G4" s="236" t="s">
        <v>10</v>
      </c>
      <c r="H4" s="236" t="s">
        <v>11</v>
      </c>
      <c r="I4" s="229" t="s">
        <v>12</v>
      </c>
      <c r="J4" s="237" t="s">
        <v>13</v>
      </c>
      <c r="K4" s="238"/>
      <c r="L4" s="199" t="s">
        <v>14</v>
      </c>
      <c r="M4" s="228" t="s">
        <v>15</v>
      </c>
      <c r="N4" s="225" t="s">
        <v>16</v>
      </c>
    </row>
    <row r="5" spans="1:14" ht="44.25" x14ac:dyDescent="0.25">
      <c r="A5" s="229"/>
      <c r="B5" s="232"/>
      <c r="C5" s="235"/>
      <c r="D5" s="236"/>
      <c r="E5" s="236"/>
      <c r="F5" s="236"/>
      <c r="G5" s="236"/>
      <c r="H5" s="236"/>
      <c r="I5" s="229"/>
      <c r="J5" s="199" t="s">
        <v>20</v>
      </c>
      <c r="K5" s="199" t="s">
        <v>21</v>
      </c>
      <c r="L5" s="199" t="s">
        <v>22</v>
      </c>
      <c r="M5" s="229"/>
      <c r="N5" s="226"/>
    </row>
    <row r="6" spans="1:14" x14ac:dyDescent="0.25">
      <c r="A6" s="200"/>
      <c r="B6" s="200"/>
      <c r="C6" s="200"/>
      <c r="D6" s="200"/>
      <c r="E6" s="200"/>
      <c r="F6" s="200"/>
      <c r="G6" s="200"/>
      <c r="H6" s="200"/>
      <c r="I6" s="200"/>
      <c r="J6" s="200" t="s">
        <v>23</v>
      </c>
      <c r="K6" s="200" t="s">
        <v>24</v>
      </c>
      <c r="L6" s="200" t="s">
        <v>24</v>
      </c>
      <c r="M6" s="200"/>
      <c r="N6" s="3"/>
    </row>
    <row r="7" spans="1:14" x14ac:dyDescent="0.25">
      <c r="A7" s="200">
        <v>1</v>
      </c>
      <c r="B7" s="200">
        <v>2</v>
      </c>
      <c r="C7" s="200"/>
      <c r="D7" s="200">
        <v>3</v>
      </c>
      <c r="E7" s="200">
        <v>4</v>
      </c>
      <c r="F7" s="200">
        <v>5</v>
      </c>
      <c r="G7" s="200">
        <v>6</v>
      </c>
      <c r="H7" s="200">
        <v>7</v>
      </c>
      <c r="I7" s="200">
        <v>8</v>
      </c>
      <c r="J7" s="200">
        <v>9</v>
      </c>
      <c r="K7" s="200">
        <v>10</v>
      </c>
      <c r="L7" s="200">
        <v>11</v>
      </c>
      <c r="M7" s="200">
        <v>12</v>
      </c>
      <c r="N7" s="3">
        <v>13</v>
      </c>
    </row>
    <row r="8" spans="1:14" x14ac:dyDescent="0.25">
      <c r="A8" s="200">
        <v>1</v>
      </c>
      <c r="B8" s="202" t="s">
        <v>28</v>
      </c>
      <c r="C8" s="137">
        <v>41518</v>
      </c>
      <c r="D8" s="201">
        <v>253.53</v>
      </c>
      <c r="E8" s="201">
        <v>54.61</v>
      </c>
      <c r="F8" s="201">
        <v>41.05</v>
      </c>
      <c r="G8" s="201">
        <v>90.28</v>
      </c>
      <c r="H8" s="201">
        <v>36.21</v>
      </c>
      <c r="I8" s="201">
        <f t="shared" ref="I8:I11" si="0">G8+H8</f>
        <v>126.49000000000001</v>
      </c>
      <c r="J8" s="201">
        <v>2.68</v>
      </c>
      <c r="K8" s="201">
        <v>11.35</v>
      </c>
      <c r="L8" s="201">
        <v>115.14</v>
      </c>
      <c r="M8" s="201">
        <v>126.49</v>
      </c>
      <c r="N8" s="7">
        <f t="shared" ref="N8:N11" si="1">M8/I8</f>
        <v>0.99999999999999989</v>
      </c>
    </row>
    <row r="9" spans="1:14" x14ac:dyDescent="0.25">
      <c r="A9" s="200"/>
      <c r="B9" s="202" t="s">
        <v>27</v>
      </c>
      <c r="C9" s="137">
        <v>41548</v>
      </c>
      <c r="D9" s="201">
        <v>167.53</v>
      </c>
      <c r="E9" s="201">
        <v>37.69</v>
      </c>
      <c r="F9" s="201">
        <v>43.59</v>
      </c>
      <c r="G9" s="201">
        <v>1.58</v>
      </c>
      <c r="H9" s="201">
        <v>71.2</v>
      </c>
      <c r="I9" s="201">
        <f t="shared" si="0"/>
        <v>72.78</v>
      </c>
      <c r="J9" s="201">
        <v>0.78</v>
      </c>
      <c r="K9" s="201">
        <v>2.92</v>
      </c>
      <c r="L9" s="9">
        <v>69.72</v>
      </c>
      <c r="M9" s="9">
        <f t="shared" ref="M9:M10" si="2">K9+L9</f>
        <v>72.64</v>
      </c>
      <c r="N9" s="7">
        <f t="shared" si="1"/>
        <v>0.99807639461390496</v>
      </c>
    </row>
    <row r="10" spans="1:14" ht="22.5" x14ac:dyDescent="0.25">
      <c r="A10" s="200"/>
      <c r="B10" s="202" t="s">
        <v>29</v>
      </c>
      <c r="C10" s="137">
        <v>41548</v>
      </c>
      <c r="D10" s="201">
        <v>68.569999999999993</v>
      </c>
      <c r="E10" s="201">
        <v>56.23</v>
      </c>
      <c r="F10" s="201">
        <v>30.99</v>
      </c>
      <c r="G10" s="201">
        <v>34.68</v>
      </c>
      <c r="H10" s="201">
        <v>2.14</v>
      </c>
      <c r="I10" s="201">
        <f t="shared" si="0"/>
        <v>36.82</v>
      </c>
      <c r="J10" s="9">
        <v>1.9682999999999999</v>
      </c>
      <c r="K10" s="9">
        <v>95.743200000000002</v>
      </c>
      <c r="L10" s="9">
        <v>17.213719999999999</v>
      </c>
      <c r="M10" s="9">
        <f t="shared" si="2"/>
        <v>112.95692</v>
      </c>
      <c r="N10" s="7">
        <f t="shared" si="1"/>
        <v>3.0678142313959804</v>
      </c>
    </row>
    <row r="11" spans="1:14" x14ac:dyDescent="0.25">
      <c r="A11" s="200"/>
      <c r="B11" s="202" t="s">
        <v>34</v>
      </c>
      <c r="C11" s="137">
        <v>41548</v>
      </c>
      <c r="D11" s="201">
        <v>686.21</v>
      </c>
      <c r="E11" s="201">
        <v>69.09</v>
      </c>
      <c r="F11" s="201">
        <v>53</v>
      </c>
      <c r="G11" s="201">
        <v>356.09</v>
      </c>
      <c r="H11" s="201">
        <v>90.53</v>
      </c>
      <c r="I11" s="201">
        <f t="shared" si="0"/>
        <v>446.62</v>
      </c>
      <c r="J11" s="9">
        <v>9.3210099999999994</v>
      </c>
      <c r="K11" s="9">
        <v>37</v>
      </c>
      <c r="L11" s="9">
        <v>409.62</v>
      </c>
      <c r="M11" s="9">
        <f t="shared" ref="M11" si="3">L11+K11</f>
        <v>446.62</v>
      </c>
      <c r="N11" s="7">
        <f t="shared" si="1"/>
        <v>1</v>
      </c>
    </row>
    <row r="12" spans="1:14" x14ac:dyDescent="0.25">
      <c r="A12" s="17"/>
      <c r="B12" s="18" t="s">
        <v>52</v>
      </c>
      <c r="C12" s="18"/>
      <c r="D12" s="19">
        <f>SUM(D8:D11)</f>
        <v>1175.8400000000001</v>
      </c>
      <c r="E12" s="19">
        <f t="shared" ref="E12:M12" si="4">SUM(E8:E11)</f>
        <v>217.62</v>
      </c>
      <c r="F12" s="19">
        <f t="shared" si="4"/>
        <v>168.63</v>
      </c>
      <c r="G12" s="19">
        <f t="shared" si="4"/>
        <v>482.63</v>
      </c>
      <c r="H12" s="19">
        <f t="shared" si="4"/>
        <v>200.07999999999998</v>
      </c>
      <c r="I12" s="19">
        <f t="shared" si="4"/>
        <v>682.71</v>
      </c>
      <c r="J12" s="19">
        <f t="shared" si="4"/>
        <v>14.749309999999999</v>
      </c>
      <c r="K12" s="19">
        <f t="shared" si="4"/>
        <v>147.01319999999998</v>
      </c>
      <c r="L12" s="19">
        <f t="shared" si="4"/>
        <v>611.69371999999998</v>
      </c>
      <c r="M12" s="19">
        <f t="shared" si="4"/>
        <v>758.70691999999997</v>
      </c>
      <c r="N12" s="8"/>
    </row>
  </sheetData>
  <mergeCells count="16">
    <mergeCell ref="N4:N5"/>
    <mergeCell ref="A1:N1"/>
    <mergeCell ref="A2:A5"/>
    <mergeCell ref="B2:B5"/>
    <mergeCell ref="C2:C5"/>
    <mergeCell ref="D2:D5"/>
    <mergeCell ref="E2:F3"/>
    <mergeCell ref="G2:I3"/>
    <mergeCell ref="J2:N3"/>
    <mergeCell ref="E4:E5"/>
    <mergeCell ref="F4:F5"/>
    <mergeCell ref="G4:G5"/>
    <mergeCell ref="H4:H5"/>
    <mergeCell ref="I4:I5"/>
    <mergeCell ref="J4:K4"/>
    <mergeCell ref="M4:M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13" workbookViewId="0">
      <selection activeCell="B6" sqref="B6:T42"/>
    </sheetView>
  </sheetViews>
  <sheetFormatPr defaultRowHeight="15" x14ac:dyDescent="0.25"/>
  <cols>
    <col min="1" max="1" width="4.5703125" style="172" customWidth="1"/>
    <col min="2" max="2" width="15.28515625" customWidth="1"/>
    <col min="3" max="3" width="5.85546875" hidden="1" customWidth="1"/>
    <col min="4" max="4" width="6.85546875" hidden="1" customWidth="1"/>
    <col min="5" max="5" width="6" hidden="1" customWidth="1"/>
    <col min="6" max="6" width="5.28515625" hidden="1" customWidth="1"/>
    <col min="7" max="7" width="6.7109375" hidden="1" customWidth="1"/>
    <col min="8" max="8" width="6.140625" hidden="1" customWidth="1"/>
    <col min="9" max="9" width="8.140625" customWidth="1"/>
    <col min="10" max="10" width="5.140625" hidden="1" customWidth="1"/>
    <col min="11" max="11" width="7.7109375" hidden="1" customWidth="1"/>
    <col min="12" max="12" width="8.28515625" hidden="1" customWidth="1"/>
    <col min="13" max="13" width="8.85546875" customWidth="1"/>
    <col min="14" max="19" width="0" hidden="1" customWidth="1"/>
    <col min="20" max="20" width="9.85546875" style="182" customWidth="1"/>
  </cols>
  <sheetData>
    <row r="1" spans="1:20" x14ac:dyDescent="0.25">
      <c r="A1" s="324" t="s">
        <v>169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56"/>
    </row>
    <row r="2" spans="1:20" ht="15" customHeight="1" x14ac:dyDescent="0.25">
      <c r="A2" s="225" t="s">
        <v>151</v>
      </c>
      <c r="B2" s="283" t="s">
        <v>142</v>
      </c>
      <c r="C2" s="286" t="s">
        <v>141</v>
      </c>
      <c r="D2" s="286" t="s">
        <v>143</v>
      </c>
      <c r="E2" s="289" t="s">
        <v>126</v>
      </c>
      <c r="F2" s="289"/>
      <c r="G2" s="225" t="s">
        <v>4</v>
      </c>
      <c r="H2" s="225"/>
      <c r="I2" s="225"/>
      <c r="J2" s="290" t="s">
        <v>154</v>
      </c>
      <c r="K2" s="291"/>
      <c r="L2" s="291"/>
      <c r="M2" s="291"/>
      <c r="N2" s="299" t="s">
        <v>6</v>
      </c>
      <c r="O2" s="299"/>
      <c r="P2" s="299"/>
      <c r="Q2" s="299" t="s">
        <v>7</v>
      </c>
      <c r="R2" s="299"/>
      <c r="S2" s="299"/>
      <c r="T2" s="225" t="s">
        <v>170</v>
      </c>
    </row>
    <row r="3" spans="1:20" ht="21.75" customHeight="1" x14ac:dyDescent="0.25">
      <c r="A3" s="225"/>
      <c r="B3" s="284"/>
      <c r="C3" s="287"/>
      <c r="D3" s="287"/>
      <c r="E3" s="289"/>
      <c r="F3" s="289"/>
      <c r="G3" s="225"/>
      <c r="H3" s="225"/>
      <c r="I3" s="225"/>
      <c r="J3" s="293"/>
      <c r="K3" s="294"/>
      <c r="L3" s="294"/>
      <c r="M3" s="294"/>
      <c r="N3" s="299"/>
      <c r="O3" s="299"/>
      <c r="P3" s="299"/>
      <c r="Q3" s="299"/>
      <c r="R3" s="299"/>
      <c r="S3" s="299"/>
      <c r="T3" s="225"/>
    </row>
    <row r="4" spans="1:20" ht="15" customHeight="1" x14ac:dyDescent="0.25">
      <c r="A4" s="225"/>
      <c r="B4" s="284"/>
      <c r="C4" s="287"/>
      <c r="D4" s="287"/>
      <c r="E4" s="225" t="s">
        <v>117</v>
      </c>
      <c r="F4" s="225" t="s">
        <v>144</v>
      </c>
      <c r="G4" s="225" t="s">
        <v>149</v>
      </c>
      <c r="H4" s="225" t="s">
        <v>150</v>
      </c>
      <c r="I4" s="225" t="s">
        <v>145</v>
      </c>
      <c r="J4" s="296" t="s">
        <v>62</v>
      </c>
      <c r="K4" s="297"/>
      <c r="L4" s="169" t="s">
        <v>146</v>
      </c>
      <c r="M4" s="225" t="s">
        <v>81</v>
      </c>
      <c r="N4" s="300" t="s">
        <v>17</v>
      </c>
      <c r="O4" s="300" t="s">
        <v>18</v>
      </c>
      <c r="P4" s="300" t="s">
        <v>19</v>
      </c>
      <c r="Q4" s="300" t="s">
        <v>17</v>
      </c>
      <c r="R4" s="300" t="s">
        <v>18</v>
      </c>
      <c r="S4" s="300" t="s">
        <v>19</v>
      </c>
      <c r="T4" s="225"/>
    </row>
    <row r="5" spans="1:20" ht="22.5" customHeight="1" x14ac:dyDescent="0.25">
      <c r="A5" s="225"/>
      <c r="B5" s="285"/>
      <c r="C5" s="288"/>
      <c r="D5" s="288"/>
      <c r="E5" s="225"/>
      <c r="F5" s="225"/>
      <c r="G5" s="225"/>
      <c r="H5" s="225"/>
      <c r="I5" s="225"/>
      <c r="J5" s="169" t="s">
        <v>165</v>
      </c>
      <c r="K5" s="169" t="s">
        <v>166</v>
      </c>
      <c r="L5" s="169" t="s">
        <v>114</v>
      </c>
      <c r="M5" s="225"/>
      <c r="N5" s="301"/>
      <c r="O5" s="301"/>
      <c r="P5" s="301"/>
      <c r="Q5" s="301"/>
      <c r="R5" s="301"/>
      <c r="S5" s="301"/>
      <c r="T5" s="225"/>
    </row>
    <row r="6" spans="1:20" ht="18" customHeight="1" x14ac:dyDescent="0.25">
      <c r="A6" s="183">
        <v>1</v>
      </c>
      <c r="B6" s="162" t="s">
        <v>47</v>
      </c>
      <c r="C6" s="174">
        <v>42353</v>
      </c>
      <c r="D6" s="163">
        <v>493.77</v>
      </c>
      <c r="E6" s="163">
        <v>60.96</v>
      </c>
      <c r="F6" s="163">
        <v>41.14</v>
      </c>
      <c r="G6" s="163">
        <v>200.2</v>
      </c>
      <c r="H6" s="163">
        <v>68.03</v>
      </c>
      <c r="I6" s="163">
        <f t="shared" ref="I6:I41" si="0">G6+H6</f>
        <v>268.23</v>
      </c>
      <c r="J6" s="175">
        <v>9.09</v>
      </c>
      <c r="K6" s="175">
        <v>23.52</v>
      </c>
      <c r="L6" s="175">
        <v>244.71</v>
      </c>
      <c r="M6" s="175">
        <f t="shared" ref="M6:M13" si="1">K6+L6</f>
        <v>268.23</v>
      </c>
      <c r="N6" s="176">
        <v>12.9</v>
      </c>
      <c r="O6" s="176">
        <v>0</v>
      </c>
      <c r="P6" s="176">
        <f t="shared" ref="P6:P42" si="2">O6+N6</f>
        <v>12.9</v>
      </c>
      <c r="Q6" s="176">
        <f>1.15*12</f>
        <v>13.799999999999999</v>
      </c>
      <c r="R6" s="176"/>
      <c r="S6" s="176"/>
      <c r="T6" s="181">
        <f>I6-M6</f>
        <v>0</v>
      </c>
    </row>
    <row r="7" spans="1:20" ht="17.25" customHeight="1" x14ac:dyDescent="0.25">
      <c r="A7" s="183">
        <v>2</v>
      </c>
      <c r="B7" s="162" t="s">
        <v>105</v>
      </c>
      <c r="C7" s="174">
        <v>42476</v>
      </c>
      <c r="D7" s="163">
        <v>13.83</v>
      </c>
      <c r="E7" s="163">
        <v>66.31</v>
      </c>
      <c r="F7" s="163">
        <v>51.55</v>
      </c>
      <c r="G7" s="163">
        <v>7.09</v>
      </c>
      <c r="H7" s="163">
        <v>1.62</v>
      </c>
      <c r="I7" s="163">
        <f t="shared" si="0"/>
        <v>8.7100000000000009</v>
      </c>
      <c r="J7" s="175">
        <v>0.37</v>
      </c>
      <c r="K7" s="175">
        <v>1.4731000000000001</v>
      </c>
      <c r="L7" s="175">
        <v>6.7381099999999998</v>
      </c>
      <c r="M7" s="175">
        <f t="shared" si="1"/>
        <v>8.2112099999999995</v>
      </c>
      <c r="N7" s="176"/>
      <c r="O7" s="176"/>
      <c r="P7" s="176"/>
      <c r="Q7" s="176"/>
      <c r="R7" s="176"/>
      <c r="S7" s="176"/>
      <c r="T7" s="181">
        <f t="shared" ref="T7:T42" si="3">I7-M7</f>
        <v>0.4987900000000014</v>
      </c>
    </row>
    <row r="8" spans="1:20" x14ac:dyDescent="0.25">
      <c r="A8" s="183">
        <v>3</v>
      </c>
      <c r="B8" s="162" t="s">
        <v>45</v>
      </c>
      <c r="C8" s="174">
        <v>42353</v>
      </c>
      <c r="D8" s="163">
        <v>311.69</v>
      </c>
      <c r="E8" s="163">
        <v>84.17</v>
      </c>
      <c r="F8" s="163">
        <v>60.35</v>
      </c>
      <c r="G8" s="163">
        <v>225.41</v>
      </c>
      <c r="H8" s="163">
        <v>26.49</v>
      </c>
      <c r="I8" s="175">
        <f t="shared" si="0"/>
        <v>251.9</v>
      </c>
      <c r="J8" s="175">
        <v>7.0267600000000003</v>
      </c>
      <c r="K8" s="175">
        <v>29.686540000000001</v>
      </c>
      <c r="L8" s="175">
        <v>221.9427</v>
      </c>
      <c r="M8" s="175">
        <f t="shared" si="1"/>
        <v>251.62924000000001</v>
      </c>
      <c r="N8" s="176">
        <v>4.55</v>
      </c>
      <c r="O8" s="176">
        <v>1.17</v>
      </c>
      <c r="P8" s="176">
        <f t="shared" si="2"/>
        <v>5.72</v>
      </c>
      <c r="Q8" s="176">
        <f>0.37*12</f>
        <v>4.4399999999999995</v>
      </c>
      <c r="R8" s="176"/>
      <c r="S8" s="176"/>
      <c r="T8" s="181">
        <f t="shared" si="3"/>
        <v>0.27075999999999567</v>
      </c>
    </row>
    <row r="9" spans="1:20" x14ac:dyDescent="0.25">
      <c r="A9" s="183">
        <v>4</v>
      </c>
      <c r="B9" s="162" t="s">
        <v>25</v>
      </c>
      <c r="C9" s="174">
        <v>41712</v>
      </c>
      <c r="D9" s="163">
        <v>1038.05</v>
      </c>
      <c r="E9" s="163">
        <v>85.12</v>
      </c>
      <c r="F9" s="163">
        <v>74.53</v>
      </c>
      <c r="G9" s="163">
        <v>783.74</v>
      </c>
      <c r="H9" s="163">
        <v>87.42</v>
      </c>
      <c r="I9" s="163">
        <f t="shared" si="0"/>
        <v>871.16</v>
      </c>
      <c r="J9" s="175">
        <v>25.01</v>
      </c>
      <c r="K9" s="175">
        <v>116.55</v>
      </c>
      <c r="L9" s="175">
        <f>644.08+73.78+22.71</f>
        <v>740.57</v>
      </c>
      <c r="M9" s="163">
        <f t="shared" si="1"/>
        <v>857.12</v>
      </c>
      <c r="N9" s="176">
        <v>7.95</v>
      </c>
      <c r="O9" s="176">
        <v>0</v>
      </c>
      <c r="P9" s="176">
        <f t="shared" si="2"/>
        <v>7.95</v>
      </c>
      <c r="Q9" s="176">
        <f>0.66*12</f>
        <v>7.92</v>
      </c>
      <c r="R9" s="176"/>
      <c r="S9" s="176"/>
      <c r="T9" s="181">
        <f t="shared" si="3"/>
        <v>14.039999999999964</v>
      </c>
    </row>
    <row r="10" spans="1:20" x14ac:dyDescent="0.25">
      <c r="A10" s="183">
        <v>5</v>
      </c>
      <c r="B10" s="162" t="s">
        <v>156</v>
      </c>
      <c r="C10" s="174">
        <v>41653</v>
      </c>
      <c r="D10" s="163">
        <v>255.4</v>
      </c>
      <c r="E10" s="163">
        <v>84.25</v>
      </c>
      <c r="F10" s="163">
        <v>59.98</v>
      </c>
      <c r="G10" s="163">
        <v>165.16</v>
      </c>
      <c r="H10" s="163">
        <v>35.61</v>
      </c>
      <c r="I10" s="163">
        <f t="shared" si="0"/>
        <v>200.76999999999998</v>
      </c>
      <c r="J10" s="175">
        <v>7.19</v>
      </c>
      <c r="K10" s="175">
        <v>20.420000000000002</v>
      </c>
      <c r="L10" s="175">
        <v>180.35</v>
      </c>
      <c r="M10" s="163">
        <f t="shared" si="1"/>
        <v>200.76999999999998</v>
      </c>
      <c r="N10" s="176">
        <v>25.55</v>
      </c>
      <c r="O10" s="176">
        <v>0</v>
      </c>
      <c r="P10" s="176">
        <f t="shared" si="2"/>
        <v>25.55</v>
      </c>
      <c r="Q10" s="176">
        <f>2.17*12</f>
        <v>26.04</v>
      </c>
      <c r="R10" s="176"/>
      <c r="S10" s="176"/>
      <c r="T10" s="181">
        <f t="shared" si="3"/>
        <v>0</v>
      </c>
    </row>
    <row r="11" spans="1:20" x14ac:dyDescent="0.25">
      <c r="A11" s="183">
        <v>6</v>
      </c>
      <c r="B11" s="162" t="s">
        <v>27</v>
      </c>
      <c r="C11" s="174">
        <v>41560</v>
      </c>
      <c r="D11" s="163">
        <v>167.53</v>
      </c>
      <c r="E11" s="163">
        <v>37.69</v>
      </c>
      <c r="F11" s="163">
        <v>43.59</v>
      </c>
      <c r="G11" s="163">
        <v>1.58</v>
      </c>
      <c r="H11" s="163">
        <v>71.2</v>
      </c>
      <c r="I11" s="163">
        <f t="shared" si="0"/>
        <v>72.78</v>
      </c>
      <c r="J11" s="175">
        <v>0.75946999999999998</v>
      </c>
      <c r="K11" s="175">
        <v>2.9040300000000001</v>
      </c>
      <c r="L11" s="175">
        <v>69.829210000000003</v>
      </c>
      <c r="M11" s="175">
        <f t="shared" si="1"/>
        <v>72.733240000000009</v>
      </c>
      <c r="N11" s="176">
        <v>45.01</v>
      </c>
      <c r="O11" s="176">
        <v>0</v>
      </c>
      <c r="P11" s="176">
        <f t="shared" si="2"/>
        <v>45.01</v>
      </c>
      <c r="Q11" s="176">
        <f>3.83*12</f>
        <v>45.96</v>
      </c>
      <c r="R11" s="176"/>
      <c r="S11" s="176"/>
      <c r="T11" s="181">
        <f t="shared" si="3"/>
        <v>4.6759999999991919E-2</v>
      </c>
    </row>
    <row r="12" spans="1:20" x14ac:dyDescent="0.25">
      <c r="A12" s="183">
        <v>7</v>
      </c>
      <c r="B12" s="162" t="s">
        <v>46</v>
      </c>
      <c r="C12" s="174">
        <v>42353</v>
      </c>
      <c r="D12" s="163">
        <v>14.58</v>
      </c>
      <c r="E12" s="163">
        <v>42.24</v>
      </c>
      <c r="F12" s="163">
        <v>33.020000000000003</v>
      </c>
      <c r="G12" s="163">
        <v>2.33</v>
      </c>
      <c r="H12" s="163">
        <v>2.99</v>
      </c>
      <c r="I12" s="163">
        <f t="shared" si="0"/>
        <v>5.32</v>
      </c>
      <c r="J12" s="175">
        <v>0.12720000000000001</v>
      </c>
      <c r="K12" s="175">
        <v>0.49708000000000002</v>
      </c>
      <c r="L12" s="175">
        <v>4.8228600000000004</v>
      </c>
      <c r="M12" s="175">
        <f t="shared" si="1"/>
        <v>5.3199400000000008</v>
      </c>
      <c r="N12" s="176">
        <v>8.6999999999999993</v>
      </c>
      <c r="O12" s="176">
        <v>0</v>
      </c>
      <c r="P12" s="176">
        <f t="shared" si="2"/>
        <v>8.6999999999999993</v>
      </c>
      <c r="Q12" s="176">
        <f>0.72*12</f>
        <v>8.64</v>
      </c>
      <c r="R12" s="176"/>
      <c r="S12" s="176"/>
      <c r="T12" s="181">
        <f t="shared" si="3"/>
        <v>5.9999999999504894E-5</v>
      </c>
    </row>
    <row r="13" spans="1:20" x14ac:dyDescent="0.25">
      <c r="A13" s="183">
        <v>8</v>
      </c>
      <c r="B13" s="162" t="s">
        <v>99</v>
      </c>
      <c r="C13" s="174">
        <v>42476</v>
      </c>
      <c r="D13" s="163">
        <v>603.84</v>
      </c>
      <c r="E13" s="163">
        <v>74.64</v>
      </c>
      <c r="F13" s="163">
        <v>48.25</v>
      </c>
      <c r="G13" s="163">
        <v>258.77999999999997</v>
      </c>
      <c r="H13" s="163">
        <v>124.06</v>
      </c>
      <c r="I13" s="163">
        <f t="shared" si="0"/>
        <v>382.84</v>
      </c>
      <c r="J13" s="175">
        <v>8.1157000000000004</v>
      </c>
      <c r="K13" s="175">
        <v>42.769739999999999</v>
      </c>
      <c r="L13" s="175">
        <v>339.76612999999998</v>
      </c>
      <c r="M13" s="175">
        <f t="shared" si="1"/>
        <v>382.53586999999999</v>
      </c>
      <c r="N13" s="176"/>
      <c r="O13" s="176"/>
      <c r="P13" s="176"/>
      <c r="Q13" s="176"/>
      <c r="R13" s="176"/>
      <c r="S13" s="176"/>
      <c r="T13" s="181">
        <f t="shared" si="3"/>
        <v>0.30412999999998647</v>
      </c>
    </row>
    <row r="14" spans="1:20" x14ac:dyDescent="0.25">
      <c r="A14" s="183">
        <v>9</v>
      </c>
      <c r="B14" s="162" t="s">
        <v>28</v>
      </c>
      <c r="C14" s="174">
        <v>41530</v>
      </c>
      <c r="D14" s="163">
        <v>253.53</v>
      </c>
      <c r="E14" s="163">
        <v>54.61</v>
      </c>
      <c r="F14" s="163">
        <v>41.05</v>
      </c>
      <c r="G14" s="163">
        <v>90.28</v>
      </c>
      <c r="H14" s="163">
        <v>36.21</v>
      </c>
      <c r="I14" s="163">
        <f t="shared" si="0"/>
        <v>126.49000000000001</v>
      </c>
      <c r="J14" s="175">
        <v>2.68</v>
      </c>
      <c r="K14" s="175">
        <v>11.35</v>
      </c>
      <c r="L14" s="175">
        <v>115.14</v>
      </c>
      <c r="M14" s="163">
        <v>126.49</v>
      </c>
      <c r="N14" s="176">
        <v>27.91</v>
      </c>
      <c r="O14" s="176">
        <v>0</v>
      </c>
      <c r="P14" s="176">
        <f t="shared" si="2"/>
        <v>27.91</v>
      </c>
      <c r="Q14" s="176">
        <f>2.32*12</f>
        <v>27.839999999999996</v>
      </c>
      <c r="R14" s="176"/>
      <c r="S14" s="176"/>
      <c r="T14" s="181">
        <f t="shared" si="3"/>
        <v>0</v>
      </c>
    </row>
    <row r="15" spans="1:20" ht="16.5" customHeight="1" x14ac:dyDescent="0.25">
      <c r="A15" s="183">
        <v>10</v>
      </c>
      <c r="B15" s="162" t="s">
        <v>29</v>
      </c>
      <c r="C15" s="174">
        <v>41560</v>
      </c>
      <c r="D15" s="163">
        <v>68.569999999999993</v>
      </c>
      <c r="E15" s="163">
        <v>56.23</v>
      </c>
      <c r="F15" s="163">
        <v>30.99</v>
      </c>
      <c r="G15" s="163">
        <v>34.68</v>
      </c>
      <c r="H15" s="163">
        <v>2.14</v>
      </c>
      <c r="I15" s="163">
        <f t="shared" si="0"/>
        <v>36.82</v>
      </c>
      <c r="J15" s="175">
        <v>1.8193600000000001</v>
      </c>
      <c r="K15" s="175">
        <v>7.6651400000000001</v>
      </c>
      <c r="L15" s="175">
        <v>20.979420000000001</v>
      </c>
      <c r="M15" s="175">
        <f t="shared" ref="M15:M41" si="4">K15+L15</f>
        <v>28.644560000000002</v>
      </c>
      <c r="N15" s="176">
        <v>1.63</v>
      </c>
      <c r="O15" s="176">
        <v>1.07</v>
      </c>
      <c r="P15" s="176">
        <f t="shared" si="2"/>
        <v>2.7</v>
      </c>
      <c r="Q15" s="176">
        <f>0.12*12</f>
        <v>1.44</v>
      </c>
      <c r="R15" s="176">
        <f>0.1*12</f>
        <v>1.2000000000000002</v>
      </c>
      <c r="S15" s="176"/>
      <c r="T15" s="181">
        <f t="shared" si="3"/>
        <v>8.1754399999999983</v>
      </c>
    </row>
    <row r="16" spans="1:20" x14ac:dyDescent="0.25">
      <c r="A16" s="183">
        <v>11</v>
      </c>
      <c r="B16" s="162" t="s">
        <v>127</v>
      </c>
      <c r="C16" s="174">
        <v>42416</v>
      </c>
      <c r="D16" s="163">
        <v>125.49</v>
      </c>
      <c r="E16" s="163">
        <v>63.55</v>
      </c>
      <c r="F16" s="163">
        <v>47.1</v>
      </c>
      <c r="G16" s="163">
        <v>58.05</v>
      </c>
      <c r="H16" s="163">
        <v>16.079999999999998</v>
      </c>
      <c r="I16" s="163">
        <f t="shared" si="0"/>
        <v>74.13</v>
      </c>
      <c r="J16" s="175">
        <v>2.35745</v>
      </c>
      <c r="K16" s="175">
        <v>11.038270000000001</v>
      </c>
      <c r="L16" s="175">
        <v>63.09395</v>
      </c>
      <c r="M16" s="175">
        <f t="shared" si="4"/>
        <v>74.132220000000004</v>
      </c>
      <c r="N16" s="176"/>
      <c r="O16" s="176"/>
      <c r="P16" s="176"/>
      <c r="Q16" s="176"/>
      <c r="R16" s="176"/>
      <c r="S16" s="176"/>
      <c r="T16" s="181">
        <f t="shared" si="3"/>
        <v>-2.2200000000083264E-3</v>
      </c>
    </row>
    <row r="17" spans="1:20" x14ac:dyDescent="0.25">
      <c r="A17" s="183">
        <v>12</v>
      </c>
      <c r="B17" s="162" t="s">
        <v>39</v>
      </c>
      <c r="C17" s="174">
        <v>42292</v>
      </c>
      <c r="D17" s="177">
        <v>329.66237999999998</v>
      </c>
      <c r="E17" s="177">
        <v>86.48</v>
      </c>
      <c r="F17" s="177">
        <v>60.199999999999996</v>
      </c>
      <c r="G17" s="175">
        <v>216.51950900800003</v>
      </c>
      <c r="H17" s="175">
        <v>47.734337839999988</v>
      </c>
      <c r="I17" s="175">
        <f t="shared" si="0"/>
        <v>264.25384684800002</v>
      </c>
      <c r="J17" s="175">
        <v>9.1706099999999999</v>
      </c>
      <c r="K17" s="175">
        <v>37.975560000000002</v>
      </c>
      <c r="L17" s="175">
        <v>225.72467</v>
      </c>
      <c r="M17" s="175">
        <f t="shared" si="4"/>
        <v>263.70023000000003</v>
      </c>
      <c r="N17" s="178">
        <v>38.49</v>
      </c>
      <c r="O17" s="178">
        <v>0</v>
      </c>
      <c r="P17" s="178">
        <f t="shared" si="2"/>
        <v>38.49</v>
      </c>
      <c r="Q17" s="178">
        <v>30.109000000000002</v>
      </c>
      <c r="R17" s="176">
        <v>0</v>
      </c>
      <c r="S17" s="176">
        <f>Q17+R17</f>
        <v>30.109000000000002</v>
      </c>
      <c r="T17" s="181">
        <f t="shared" si="3"/>
        <v>0.55361684799999011</v>
      </c>
    </row>
    <row r="18" spans="1:20" x14ac:dyDescent="0.25">
      <c r="A18" s="183">
        <v>13</v>
      </c>
      <c r="B18" s="162" t="s">
        <v>30</v>
      </c>
      <c r="C18" s="174">
        <v>41653</v>
      </c>
      <c r="D18" s="163">
        <v>611.30999999999995</v>
      </c>
      <c r="E18" s="163">
        <v>76.040000000000006</v>
      </c>
      <c r="F18" s="163">
        <v>49.36</v>
      </c>
      <c r="G18" s="163">
        <v>285.55</v>
      </c>
      <c r="H18" s="163">
        <v>116.38</v>
      </c>
      <c r="I18" s="163">
        <f t="shared" si="0"/>
        <v>401.93</v>
      </c>
      <c r="J18" s="175">
        <v>10.97</v>
      </c>
      <c r="K18" s="175">
        <v>43.91</v>
      </c>
      <c r="L18" s="175">
        <v>358.02</v>
      </c>
      <c r="M18" s="163">
        <f t="shared" si="4"/>
        <v>401.92999999999995</v>
      </c>
      <c r="N18" s="176">
        <v>0.01</v>
      </c>
      <c r="O18" s="176">
        <v>0.03</v>
      </c>
      <c r="P18" s="176">
        <f t="shared" si="2"/>
        <v>0.04</v>
      </c>
      <c r="Q18" s="176">
        <f>0*12</f>
        <v>0</v>
      </c>
      <c r="R18" s="176"/>
      <c r="S18" s="176"/>
      <c r="T18" s="181">
        <f t="shared" si="3"/>
        <v>0</v>
      </c>
    </row>
    <row r="19" spans="1:20" x14ac:dyDescent="0.25">
      <c r="A19" s="183">
        <v>14</v>
      </c>
      <c r="B19" s="162" t="s">
        <v>129</v>
      </c>
      <c r="C19" s="174">
        <v>42690</v>
      </c>
      <c r="D19" s="163">
        <v>333.88</v>
      </c>
      <c r="E19" s="163">
        <v>52.629999999999995</v>
      </c>
      <c r="F19" s="163">
        <v>39.5</v>
      </c>
      <c r="G19" s="163">
        <v>91.87</v>
      </c>
      <c r="H19" s="163">
        <v>62.93</v>
      </c>
      <c r="I19" s="163">
        <f t="shared" si="0"/>
        <v>154.80000000000001</v>
      </c>
      <c r="J19" s="175">
        <v>5.9579899999999997</v>
      </c>
      <c r="K19" s="175">
        <v>25.586279999999999</v>
      </c>
      <c r="L19" s="175">
        <v>129.21384</v>
      </c>
      <c r="M19" s="175">
        <f t="shared" si="4"/>
        <v>154.80011999999999</v>
      </c>
      <c r="N19" s="176"/>
      <c r="O19" s="176"/>
      <c r="P19" s="176"/>
      <c r="Q19" s="176"/>
      <c r="R19" s="176"/>
      <c r="S19" s="176"/>
      <c r="T19" s="181">
        <f t="shared" si="3"/>
        <v>-1.1999999998124622E-4</v>
      </c>
    </row>
    <row r="20" spans="1:20" ht="18" customHeight="1" x14ac:dyDescent="0.25">
      <c r="A20" s="183">
        <v>15</v>
      </c>
      <c r="B20" s="162" t="s">
        <v>31</v>
      </c>
      <c r="C20" s="174">
        <v>41712</v>
      </c>
      <c r="D20" s="163">
        <v>725.98</v>
      </c>
      <c r="E20" s="163">
        <v>80.099999999999994</v>
      </c>
      <c r="F20" s="163">
        <v>62.61</v>
      </c>
      <c r="G20" s="163">
        <v>420.83</v>
      </c>
      <c r="H20" s="163">
        <v>125.59</v>
      </c>
      <c r="I20" s="163">
        <f t="shared" si="0"/>
        <v>546.41999999999996</v>
      </c>
      <c r="J20" s="175">
        <v>14.319459999999999</v>
      </c>
      <c r="K20" s="175">
        <v>51.170310000000001</v>
      </c>
      <c r="L20" s="175">
        <v>478.43592999999998</v>
      </c>
      <c r="M20" s="175">
        <f t="shared" si="4"/>
        <v>529.60623999999996</v>
      </c>
      <c r="N20" s="176">
        <v>16.95</v>
      </c>
      <c r="O20" s="176">
        <v>0</v>
      </c>
      <c r="P20" s="176">
        <f t="shared" si="2"/>
        <v>16.95</v>
      </c>
      <c r="Q20" s="176">
        <f>1.3*12</f>
        <v>15.600000000000001</v>
      </c>
      <c r="R20" s="176"/>
      <c r="S20" s="176"/>
      <c r="T20" s="181">
        <f t="shared" si="3"/>
        <v>16.813760000000002</v>
      </c>
    </row>
    <row r="21" spans="1:20" x14ac:dyDescent="0.25">
      <c r="A21" s="183">
        <v>16</v>
      </c>
      <c r="B21" s="162" t="s">
        <v>32</v>
      </c>
      <c r="C21" s="174">
        <v>41684</v>
      </c>
      <c r="D21" s="163">
        <v>1123.73</v>
      </c>
      <c r="E21" s="163">
        <v>76.319999999999993</v>
      </c>
      <c r="F21" s="163">
        <v>45.34</v>
      </c>
      <c r="G21" s="163">
        <v>469.72</v>
      </c>
      <c r="H21" s="163">
        <v>230.45</v>
      </c>
      <c r="I21" s="163">
        <f t="shared" si="0"/>
        <v>700.17000000000007</v>
      </c>
      <c r="J21" s="175">
        <v>25.05</v>
      </c>
      <c r="K21" s="175">
        <v>108.01</v>
      </c>
      <c r="L21" s="175">
        <v>592.16</v>
      </c>
      <c r="M21" s="163">
        <f t="shared" si="4"/>
        <v>700.17</v>
      </c>
      <c r="N21" s="176">
        <v>12.28</v>
      </c>
      <c r="O21" s="176">
        <v>1.0900000000000001</v>
      </c>
      <c r="P21" s="176">
        <f t="shared" si="2"/>
        <v>13.37</v>
      </c>
      <c r="Q21" s="176">
        <f>1.08*12</f>
        <v>12.96</v>
      </c>
      <c r="R21" s="176"/>
      <c r="S21" s="176"/>
      <c r="T21" s="181">
        <f t="shared" si="3"/>
        <v>0</v>
      </c>
    </row>
    <row r="22" spans="1:20" x14ac:dyDescent="0.25">
      <c r="A22" s="183">
        <v>17</v>
      </c>
      <c r="B22" s="162" t="s">
        <v>109</v>
      </c>
      <c r="C22" s="174">
        <v>42476</v>
      </c>
      <c r="D22" s="163">
        <v>27.22</v>
      </c>
      <c r="E22" s="163">
        <v>88.56</v>
      </c>
      <c r="F22" s="163">
        <v>85.75</v>
      </c>
      <c r="G22" s="163">
        <v>17.91</v>
      </c>
      <c r="H22" s="163">
        <v>7.15</v>
      </c>
      <c r="I22" s="163">
        <f t="shared" si="0"/>
        <v>25.060000000000002</v>
      </c>
      <c r="J22" s="175">
        <v>0.62688999999999995</v>
      </c>
      <c r="K22" s="175">
        <v>1.99701</v>
      </c>
      <c r="L22" s="175">
        <v>19.19229</v>
      </c>
      <c r="M22" s="175">
        <f t="shared" si="4"/>
        <v>21.189299999999999</v>
      </c>
      <c r="N22" s="176"/>
      <c r="O22" s="176"/>
      <c r="P22" s="176"/>
      <c r="Q22" s="176"/>
      <c r="R22" s="176"/>
      <c r="S22" s="176"/>
      <c r="T22" s="181">
        <f t="shared" si="3"/>
        <v>3.8707000000000029</v>
      </c>
    </row>
    <row r="23" spans="1:20" x14ac:dyDescent="0.25">
      <c r="A23" s="183">
        <v>18</v>
      </c>
      <c r="B23" s="162" t="s">
        <v>51</v>
      </c>
      <c r="C23" s="174">
        <v>42416</v>
      </c>
      <c r="D23" s="163">
        <v>29.64</v>
      </c>
      <c r="E23" s="163">
        <v>77.790000000000006</v>
      </c>
      <c r="F23" s="163">
        <v>50.87</v>
      </c>
      <c r="G23" s="163">
        <v>18.43</v>
      </c>
      <c r="H23" s="163">
        <v>3.03</v>
      </c>
      <c r="I23" s="163">
        <f t="shared" si="0"/>
        <v>21.46</v>
      </c>
      <c r="J23" s="175">
        <v>0.15028</v>
      </c>
      <c r="K23" s="175">
        <v>0.85001000000000004</v>
      </c>
      <c r="L23" s="175">
        <v>20.618739999999999</v>
      </c>
      <c r="M23" s="175">
        <f t="shared" si="4"/>
        <v>21.46875</v>
      </c>
      <c r="N23" s="176">
        <v>0.3</v>
      </c>
      <c r="O23" s="176">
        <v>0</v>
      </c>
      <c r="P23" s="176">
        <f t="shared" si="2"/>
        <v>0.3</v>
      </c>
      <c r="Q23" s="176">
        <f>0*12</f>
        <v>0</v>
      </c>
      <c r="R23" s="176"/>
      <c r="S23" s="176"/>
      <c r="T23" s="181">
        <f t="shared" si="3"/>
        <v>-8.7499999999991473E-3</v>
      </c>
    </row>
    <row r="24" spans="1:20" x14ac:dyDescent="0.25">
      <c r="A24" s="183">
        <v>19</v>
      </c>
      <c r="B24" s="162" t="s">
        <v>90</v>
      </c>
      <c r="C24" s="174">
        <v>42443</v>
      </c>
      <c r="D24" s="163">
        <v>10.91</v>
      </c>
      <c r="E24" s="163">
        <v>81.88</v>
      </c>
      <c r="F24" s="163">
        <v>48.6</v>
      </c>
      <c r="G24" s="163">
        <v>4.33</v>
      </c>
      <c r="H24" s="163">
        <v>2.73</v>
      </c>
      <c r="I24" s="163">
        <f t="shared" si="0"/>
        <v>7.0600000000000005</v>
      </c>
      <c r="J24" s="175">
        <v>0.25588</v>
      </c>
      <c r="K24" s="175">
        <v>0.81740000000000002</v>
      </c>
      <c r="L24" s="175">
        <v>5.8647499999999999</v>
      </c>
      <c r="M24" s="175">
        <f t="shared" si="4"/>
        <v>6.68215</v>
      </c>
      <c r="N24" s="176"/>
      <c r="O24" s="176"/>
      <c r="P24" s="176"/>
      <c r="Q24" s="176"/>
      <c r="R24" s="176"/>
      <c r="S24" s="176"/>
      <c r="T24" s="181">
        <f t="shared" si="3"/>
        <v>0.37785000000000046</v>
      </c>
    </row>
    <row r="25" spans="1:20" x14ac:dyDescent="0.25">
      <c r="A25" s="183">
        <v>20</v>
      </c>
      <c r="B25" s="162" t="s">
        <v>121</v>
      </c>
      <c r="C25" s="174">
        <v>42567</v>
      </c>
      <c r="D25" s="163">
        <v>19.809999999999999</v>
      </c>
      <c r="E25" s="163">
        <v>79.83</v>
      </c>
      <c r="F25" s="163">
        <v>61.98</v>
      </c>
      <c r="G25" s="163">
        <v>11.23</v>
      </c>
      <c r="H25" s="163">
        <v>3.56</v>
      </c>
      <c r="I25" s="163">
        <f t="shared" si="0"/>
        <v>14.790000000000001</v>
      </c>
      <c r="J25" s="175">
        <v>0.47499999999999998</v>
      </c>
      <c r="K25" s="175">
        <v>2.10765</v>
      </c>
      <c r="L25" s="175">
        <v>11.939220000000001</v>
      </c>
      <c r="M25" s="175">
        <f t="shared" si="4"/>
        <v>14.04687</v>
      </c>
      <c r="N25" s="176"/>
      <c r="O25" s="176"/>
      <c r="P25" s="176"/>
      <c r="Q25" s="176"/>
      <c r="R25" s="176"/>
      <c r="S25" s="176"/>
      <c r="T25" s="181">
        <f t="shared" si="3"/>
        <v>0.74313000000000073</v>
      </c>
    </row>
    <row r="26" spans="1:20" x14ac:dyDescent="0.25">
      <c r="A26" s="183">
        <v>21</v>
      </c>
      <c r="B26" s="162" t="s">
        <v>44</v>
      </c>
      <c r="C26" s="174">
        <v>42324</v>
      </c>
      <c r="D26" s="163">
        <v>419.47</v>
      </c>
      <c r="E26" s="163">
        <v>82.17</v>
      </c>
      <c r="F26" s="163">
        <v>55.77</v>
      </c>
      <c r="G26" s="163">
        <v>287.19</v>
      </c>
      <c r="H26" s="163">
        <v>39.020000000000003</v>
      </c>
      <c r="I26" s="163">
        <f t="shared" si="0"/>
        <v>326.20999999999998</v>
      </c>
      <c r="J26" s="175">
        <v>10.60909</v>
      </c>
      <c r="K26" s="175">
        <v>37.886189999999999</v>
      </c>
      <c r="L26" s="175">
        <v>285.58848999999998</v>
      </c>
      <c r="M26" s="175">
        <f t="shared" si="4"/>
        <v>323.47467999999998</v>
      </c>
      <c r="N26" s="176">
        <v>0.41</v>
      </c>
      <c r="O26" s="176">
        <v>7.0000000000000007E-2</v>
      </c>
      <c r="P26" s="176">
        <f t="shared" si="2"/>
        <v>0.48</v>
      </c>
      <c r="Q26" s="176">
        <f>0*12</f>
        <v>0</v>
      </c>
      <c r="R26" s="176"/>
      <c r="S26" s="176"/>
      <c r="T26" s="181">
        <f t="shared" si="3"/>
        <v>2.7353200000000015</v>
      </c>
    </row>
    <row r="27" spans="1:20" x14ac:dyDescent="0.25">
      <c r="A27" s="183">
        <v>22</v>
      </c>
      <c r="B27" s="162" t="s">
        <v>33</v>
      </c>
      <c r="C27" s="174">
        <v>41623</v>
      </c>
      <c r="D27" s="163">
        <v>277.04000000000002</v>
      </c>
      <c r="E27" s="163">
        <v>54.79</v>
      </c>
      <c r="F27" s="163">
        <v>44.83</v>
      </c>
      <c r="G27" s="163">
        <v>94.88</v>
      </c>
      <c r="H27" s="163">
        <v>46.57</v>
      </c>
      <c r="I27" s="163">
        <f t="shared" si="0"/>
        <v>141.44999999999999</v>
      </c>
      <c r="J27" s="175">
        <v>1.79</v>
      </c>
      <c r="K27" s="175">
        <v>7.71</v>
      </c>
      <c r="L27" s="175">
        <v>133.74</v>
      </c>
      <c r="M27" s="163">
        <f t="shared" si="4"/>
        <v>141.45000000000002</v>
      </c>
      <c r="N27" s="178">
        <v>21.09</v>
      </c>
      <c r="O27" s="178">
        <v>0</v>
      </c>
      <c r="P27" s="178">
        <f t="shared" si="2"/>
        <v>21.09</v>
      </c>
      <c r="Q27" s="178">
        <f>1.617*12</f>
        <v>19.404</v>
      </c>
      <c r="R27" s="179"/>
      <c r="S27" s="179"/>
      <c r="T27" s="181">
        <f t="shared" si="3"/>
        <v>0</v>
      </c>
    </row>
    <row r="28" spans="1:20" x14ac:dyDescent="0.25">
      <c r="A28" s="183">
        <v>23</v>
      </c>
      <c r="B28" s="162" t="s">
        <v>34</v>
      </c>
      <c r="C28" s="174">
        <v>41560</v>
      </c>
      <c r="D28" s="163">
        <v>686.21</v>
      </c>
      <c r="E28" s="163">
        <v>69.09</v>
      </c>
      <c r="F28" s="163">
        <v>53</v>
      </c>
      <c r="G28" s="163">
        <v>356.09</v>
      </c>
      <c r="H28" s="163">
        <v>90.53</v>
      </c>
      <c r="I28" s="163">
        <f t="shared" si="0"/>
        <v>446.62</v>
      </c>
      <c r="J28" s="175">
        <v>9.32</v>
      </c>
      <c r="K28" s="175">
        <v>37</v>
      </c>
      <c r="L28" s="175">
        <v>409.62</v>
      </c>
      <c r="M28" s="163">
        <f t="shared" si="4"/>
        <v>446.62</v>
      </c>
      <c r="N28" s="176">
        <v>15.95</v>
      </c>
      <c r="O28" s="176">
        <v>0.99</v>
      </c>
      <c r="P28" s="176">
        <f t="shared" si="2"/>
        <v>16.939999999999998</v>
      </c>
      <c r="Q28" s="176">
        <f>1.3*12</f>
        <v>15.600000000000001</v>
      </c>
      <c r="R28" s="176">
        <f>0.08*12</f>
        <v>0.96</v>
      </c>
      <c r="S28" s="176"/>
      <c r="T28" s="181">
        <f t="shared" si="3"/>
        <v>0</v>
      </c>
    </row>
    <row r="29" spans="1:20" x14ac:dyDescent="0.25">
      <c r="A29" s="183">
        <v>24</v>
      </c>
      <c r="B29" s="162" t="s">
        <v>48</v>
      </c>
      <c r="C29" s="174">
        <v>42383</v>
      </c>
      <c r="D29" s="163">
        <v>6.08</v>
      </c>
      <c r="E29" s="163">
        <v>75.739999999999995</v>
      </c>
      <c r="F29" s="163">
        <v>40.36</v>
      </c>
      <c r="G29" s="163">
        <v>3.45</v>
      </c>
      <c r="H29" s="163">
        <v>0.61</v>
      </c>
      <c r="I29" s="163">
        <f t="shared" si="0"/>
        <v>4.0600000000000005</v>
      </c>
      <c r="J29" s="175">
        <v>0.16500999999999999</v>
      </c>
      <c r="K29" s="175">
        <v>0.54706999999999995</v>
      </c>
      <c r="L29" s="175">
        <v>3.2408100000000002</v>
      </c>
      <c r="M29" s="175">
        <f t="shared" si="4"/>
        <v>3.7878800000000004</v>
      </c>
      <c r="N29" s="176">
        <v>0.34</v>
      </c>
      <c r="O29" s="176">
        <v>0.24</v>
      </c>
      <c r="P29" s="176">
        <f t="shared" si="2"/>
        <v>0.58000000000000007</v>
      </c>
      <c r="Q29" s="176">
        <f>0.02*12</f>
        <v>0.24</v>
      </c>
      <c r="R29" s="176"/>
      <c r="S29" s="176"/>
      <c r="T29" s="181">
        <f t="shared" si="3"/>
        <v>0.27212000000000014</v>
      </c>
    </row>
    <row r="30" spans="1:20" x14ac:dyDescent="0.25">
      <c r="A30" s="183">
        <v>25</v>
      </c>
      <c r="B30" s="162" t="s">
        <v>132</v>
      </c>
      <c r="C30" s="174">
        <v>42690</v>
      </c>
      <c r="D30" s="163">
        <v>721.39</v>
      </c>
      <c r="E30" s="163">
        <v>62.55</v>
      </c>
      <c r="F30" s="163">
        <v>37.79</v>
      </c>
      <c r="G30" s="163">
        <v>232.62</v>
      </c>
      <c r="H30" s="163">
        <v>132.08000000000001</v>
      </c>
      <c r="I30" s="163">
        <f t="shared" si="0"/>
        <v>364.70000000000005</v>
      </c>
      <c r="J30" s="175">
        <v>17.165929999999999</v>
      </c>
      <c r="K30" s="175">
        <v>73.270380000000003</v>
      </c>
      <c r="L30" s="175">
        <v>284.06673999999998</v>
      </c>
      <c r="M30" s="175">
        <f t="shared" si="4"/>
        <v>357.33711999999997</v>
      </c>
      <c r="N30" s="176"/>
      <c r="O30" s="176"/>
      <c r="P30" s="176"/>
      <c r="Q30" s="176"/>
      <c r="R30" s="176"/>
      <c r="S30" s="176"/>
      <c r="T30" s="181">
        <f t="shared" si="3"/>
        <v>7.3628800000000751</v>
      </c>
    </row>
    <row r="31" spans="1:20" x14ac:dyDescent="0.25">
      <c r="A31" s="183">
        <v>26</v>
      </c>
      <c r="B31" s="162" t="s">
        <v>119</v>
      </c>
      <c r="C31" s="174">
        <v>42290</v>
      </c>
      <c r="D31" s="175">
        <v>352.89</v>
      </c>
      <c r="E31" s="175">
        <v>60.96</v>
      </c>
      <c r="F31" s="175">
        <v>41.14</v>
      </c>
      <c r="G31" s="175">
        <v>143.079216</v>
      </c>
      <c r="H31" s="175">
        <v>48.619252000000003</v>
      </c>
      <c r="I31" s="175">
        <f t="shared" si="0"/>
        <v>191.69846799999999</v>
      </c>
      <c r="J31" s="175">
        <v>5.67</v>
      </c>
      <c r="K31" s="175">
        <v>15.29</v>
      </c>
      <c r="L31" s="175">
        <v>176.33</v>
      </c>
      <c r="M31" s="163">
        <f t="shared" si="4"/>
        <v>191.62</v>
      </c>
      <c r="N31" s="179">
        <v>17.18</v>
      </c>
      <c r="O31" s="179">
        <v>1.53</v>
      </c>
      <c r="P31" s="179">
        <f t="shared" si="2"/>
        <v>18.71</v>
      </c>
      <c r="Q31" s="179">
        <f>1.54*12</f>
        <v>18.48</v>
      </c>
      <c r="R31" s="179"/>
      <c r="S31" s="179"/>
      <c r="T31" s="181">
        <f t="shared" si="3"/>
        <v>7.846799999998666E-2</v>
      </c>
    </row>
    <row r="32" spans="1:20" x14ac:dyDescent="0.25">
      <c r="A32" s="183">
        <v>27</v>
      </c>
      <c r="B32" s="162" t="s">
        <v>35</v>
      </c>
      <c r="C32" s="174">
        <v>42260</v>
      </c>
      <c r="D32" s="163">
        <v>36.71</v>
      </c>
      <c r="E32" s="175">
        <v>74.75</v>
      </c>
      <c r="F32" s="175">
        <v>49.54</v>
      </c>
      <c r="G32" s="163">
        <v>20.260000000000002</v>
      </c>
      <c r="H32" s="163">
        <v>4.76</v>
      </c>
      <c r="I32" s="163">
        <f t="shared" si="0"/>
        <v>25.020000000000003</v>
      </c>
      <c r="J32" s="175">
        <v>1.0962000000000001</v>
      </c>
      <c r="K32" s="175">
        <v>4.97933</v>
      </c>
      <c r="L32" s="175">
        <v>19.848800000000001</v>
      </c>
      <c r="M32" s="175">
        <f t="shared" si="4"/>
        <v>24.828130000000002</v>
      </c>
      <c r="N32" s="179">
        <v>0.26</v>
      </c>
      <c r="O32" s="179">
        <v>0.17</v>
      </c>
      <c r="P32" s="179">
        <f t="shared" si="2"/>
        <v>0.43000000000000005</v>
      </c>
      <c r="Q32" s="179">
        <f>0.02*12</f>
        <v>0.24</v>
      </c>
      <c r="R32" s="176"/>
      <c r="S32" s="176"/>
      <c r="T32" s="181">
        <f t="shared" si="3"/>
        <v>0.19187000000000154</v>
      </c>
    </row>
    <row r="33" spans="1:22" x14ac:dyDescent="0.25">
      <c r="A33" s="183">
        <v>28</v>
      </c>
      <c r="B33" s="162" t="s">
        <v>79</v>
      </c>
      <c r="C33" s="174">
        <v>42383</v>
      </c>
      <c r="D33" s="163">
        <v>1995.81</v>
      </c>
      <c r="E33" s="163">
        <v>79.56</v>
      </c>
      <c r="F33" s="163">
        <v>64.430000000000007</v>
      </c>
      <c r="G33" s="163">
        <v>1234.0899999999999</v>
      </c>
      <c r="H33" s="163">
        <v>286.52</v>
      </c>
      <c r="I33" s="163">
        <f t="shared" si="0"/>
        <v>1520.61</v>
      </c>
      <c r="J33" s="175">
        <v>40.945</v>
      </c>
      <c r="K33" s="175">
        <v>162.84978000000001</v>
      </c>
      <c r="L33" s="175">
        <v>1336.9816800000001</v>
      </c>
      <c r="M33" s="175">
        <f t="shared" si="4"/>
        <v>1499.8314600000001</v>
      </c>
      <c r="N33" s="179">
        <v>96.14</v>
      </c>
      <c r="O33" s="179">
        <v>0</v>
      </c>
      <c r="P33" s="179">
        <f t="shared" si="2"/>
        <v>96.14</v>
      </c>
      <c r="Q33" s="179">
        <f>2.14*12</f>
        <v>25.68</v>
      </c>
      <c r="R33" s="179"/>
      <c r="S33" s="179"/>
      <c r="T33" s="181">
        <f t="shared" si="3"/>
        <v>20.778539999999794</v>
      </c>
    </row>
    <row r="34" spans="1:22" x14ac:dyDescent="0.25">
      <c r="A34" s="183">
        <v>29</v>
      </c>
      <c r="B34" s="162" t="s">
        <v>38</v>
      </c>
      <c r="C34" s="174">
        <v>42290</v>
      </c>
      <c r="D34" s="163">
        <v>101.17</v>
      </c>
      <c r="E34" s="175">
        <v>65.260000000000005</v>
      </c>
      <c r="F34" s="163">
        <v>52.05</v>
      </c>
      <c r="G34" s="163">
        <v>45.85</v>
      </c>
      <c r="H34" s="163">
        <v>16.09</v>
      </c>
      <c r="I34" s="163">
        <f t="shared" si="0"/>
        <v>61.94</v>
      </c>
      <c r="J34" s="175">
        <v>1.8411500000000001</v>
      </c>
      <c r="K34" s="175">
        <v>7.9184599999999996</v>
      </c>
      <c r="L34" s="175">
        <v>54.039439999999999</v>
      </c>
      <c r="M34" s="163">
        <f t="shared" si="4"/>
        <v>61.957899999999995</v>
      </c>
      <c r="N34" s="178"/>
      <c r="O34" s="178"/>
      <c r="P34" s="178"/>
      <c r="Q34" s="178">
        <v>0.03</v>
      </c>
      <c r="R34" s="178">
        <v>0.105</v>
      </c>
      <c r="S34" s="179"/>
      <c r="T34" s="181">
        <f t="shared" si="3"/>
        <v>-1.7899999999997362E-2</v>
      </c>
    </row>
    <row r="35" spans="1:22" x14ac:dyDescent="0.25">
      <c r="A35" s="183">
        <v>30</v>
      </c>
      <c r="B35" s="162" t="s">
        <v>64</v>
      </c>
      <c r="C35" s="174">
        <v>42171</v>
      </c>
      <c r="D35" s="163">
        <v>913.48</v>
      </c>
      <c r="E35" s="163">
        <v>74.47</v>
      </c>
      <c r="F35" s="163">
        <v>47.55</v>
      </c>
      <c r="G35" s="163">
        <v>463.31</v>
      </c>
      <c r="H35" s="163">
        <v>138.53</v>
      </c>
      <c r="I35" s="163">
        <f t="shared" si="0"/>
        <v>601.84</v>
      </c>
      <c r="J35" s="175">
        <v>15.859389999999999</v>
      </c>
      <c r="K35" s="175">
        <v>51.820540000000001</v>
      </c>
      <c r="L35" s="175">
        <v>550.01715999999999</v>
      </c>
      <c r="M35" s="175">
        <f t="shared" si="4"/>
        <v>601.83770000000004</v>
      </c>
      <c r="N35" s="179"/>
      <c r="O35" s="179"/>
      <c r="P35" s="179"/>
      <c r="Q35" s="179">
        <v>30.64</v>
      </c>
      <c r="R35" s="179">
        <v>3.8660000000000001</v>
      </c>
      <c r="S35" s="179"/>
      <c r="T35" s="181">
        <f t="shared" si="3"/>
        <v>2.299999999991087E-3</v>
      </c>
    </row>
    <row r="36" spans="1:22" x14ac:dyDescent="0.25">
      <c r="A36" s="183">
        <v>31</v>
      </c>
      <c r="B36" s="162" t="s">
        <v>50</v>
      </c>
      <c r="C36" s="174">
        <v>42443</v>
      </c>
      <c r="D36" s="163">
        <v>3.8</v>
      </c>
      <c r="E36" s="163">
        <v>29.94</v>
      </c>
      <c r="F36" s="163">
        <v>1.7</v>
      </c>
      <c r="G36" s="163">
        <v>0.61</v>
      </c>
      <c r="H36" s="163">
        <v>0.02</v>
      </c>
      <c r="I36" s="163">
        <f t="shared" si="0"/>
        <v>0.63</v>
      </c>
      <c r="J36" s="175">
        <v>4.1430000000000002E-2</v>
      </c>
      <c r="K36" s="175">
        <v>0.16714000000000001</v>
      </c>
      <c r="L36" s="175">
        <v>0.37537999999999999</v>
      </c>
      <c r="M36" s="175">
        <f t="shared" si="4"/>
        <v>0.54252</v>
      </c>
      <c r="N36" s="179"/>
      <c r="O36" s="179"/>
      <c r="P36" s="179"/>
      <c r="Q36" s="179"/>
      <c r="R36" s="179"/>
      <c r="S36" s="179"/>
      <c r="T36" s="181">
        <f t="shared" si="3"/>
        <v>8.7480000000000002E-2</v>
      </c>
    </row>
    <row r="37" spans="1:22" x14ac:dyDescent="0.25">
      <c r="A37" s="183">
        <v>32</v>
      </c>
      <c r="B37" s="162" t="s">
        <v>43</v>
      </c>
      <c r="C37" s="174">
        <v>42324</v>
      </c>
      <c r="D37" s="163">
        <v>2.4300000000000002</v>
      </c>
      <c r="E37" s="163">
        <v>26.66</v>
      </c>
      <c r="F37" s="163">
        <v>56.47</v>
      </c>
      <c r="G37" s="163">
        <v>0.16</v>
      </c>
      <c r="H37" s="163">
        <v>1.03</v>
      </c>
      <c r="I37" s="163">
        <f t="shared" si="0"/>
        <v>1.19</v>
      </c>
      <c r="J37" s="175">
        <v>1.1129999999999999E-2</v>
      </c>
      <c r="K37" s="175">
        <v>0.05</v>
      </c>
      <c r="L37" s="175">
        <v>0.82604999999999995</v>
      </c>
      <c r="M37" s="175">
        <f t="shared" si="4"/>
        <v>0.87605</v>
      </c>
      <c r="N37" s="179"/>
      <c r="O37" s="179"/>
      <c r="P37" s="179"/>
      <c r="Q37" s="179"/>
      <c r="R37" s="179"/>
      <c r="S37" s="179"/>
      <c r="T37" s="181">
        <f t="shared" si="3"/>
        <v>0.31394999999999995</v>
      </c>
    </row>
    <row r="38" spans="1:22" ht="24" x14ac:dyDescent="0.25">
      <c r="A38" s="183">
        <v>33</v>
      </c>
      <c r="B38" s="162" t="s">
        <v>84</v>
      </c>
      <c r="C38" s="174">
        <v>42443</v>
      </c>
      <c r="D38" s="163">
        <v>3.43</v>
      </c>
      <c r="E38" s="163">
        <v>84.19</v>
      </c>
      <c r="F38" s="163">
        <v>51.54</v>
      </c>
      <c r="G38" s="163">
        <v>1.54</v>
      </c>
      <c r="H38" s="163">
        <v>0.82</v>
      </c>
      <c r="I38" s="163">
        <f t="shared" si="0"/>
        <v>2.36</v>
      </c>
      <c r="J38" s="175">
        <v>4.1759999999999999E-2</v>
      </c>
      <c r="K38" s="175">
        <v>0.2319</v>
      </c>
      <c r="L38" s="175">
        <f>(D51+L51)/100000</f>
        <v>1.92432</v>
      </c>
      <c r="M38" s="175">
        <f t="shared" si="4"/>
        <v>2.1562200000000002</v>
      </c>
      <c r="N38" s="179"/>
      <c r="O38" s="179"/>
      <c r="P38" s="179"/>
      <c r="Q38" s="179"/>
      <c r="R38" s="179"/>
      <c r="S38" s="179"/>
      <c r="T38" s="181">
        <f t="shared" si="3"/>
        <v>0.20377999999999963</v>
      </c>
    </row>
    <row r="39" spans="1:22" x14ac:dyDescent="0.25">
      <c r="A39" s="183">
        <v>34</v>
      </c>
      <c r="B39" s="162" t="s">
        <v>37</v>
      </c>
      <c r="C39" s="174">
        <v>42230</v>
      </c>
      <c r="D39" s="163">
        <v>0.64</v>
      </c>
      <c r="E39" s="175">
        <v>35.299999999999997</v>
      </c>
      <c r="F39" s="163">
        <v>33.56</v>
      </c>
      <c r="G39" s="163">
        <v>0.05</v>
      </c>
      <c r="H39" s="163">
        <v>0.17</v>
      </c>
      <c r="I39" s="163">
        <f t="shared" si="0"/>
        <v>0.22000000000000003</v>
      </c>
      <c r="J39" s="175">
        <v>0.01</v>
      </c>
      <c r="K39" s="175">
        <v>0.04</v>
      </c>
      <c r="L39" s="175">
        <v>0.18</v>
      </c>
      <c r="M39" s="163">
        <f t="shared" si="4"/>
        <v>0.22</v>
      </c>
      <c r="N39" s="179"/>
      <c r="O39" s="179"/>
      <c r="P39" s="179"/>
      <c r="Q39" s="179"/>
      <c r="R39" s="179"/>
      <c r="S39" s="179"/>
      <c r="T39" s="181">
        <f t="shared" si="3"/>
        <v>0</v>
      </c>
    </row>
    <row r="40" spans="1:22" x14ac:dyDescent="0.25">
      <c r="A40" s="183">
        <v>35</v>
      </c>
      <c r="B40" s="162" t="s">
        <v>41</v>
      </c>
      <c r="C40" s="174">
        <v>41684</v>
      </c>
      <c r="D40" s="163">
        <v>10.55</v>
      </c>
      <c r="E40" s="163">
        <v>38.54</v>
      </c>
      <c r="F40" s="163">
        <v>47.26</v>
      </c>
      <c r="G40" s="163">
        <v>0.11</v>
      </c>
      <c r="H40" s="163">
        <v>4.8499999999999996</v>
      </c>
      <c r="I40" s="163">
        <f t="shared" si="0"/>
        <v>4.96</v>
      </c>
      <c r="J40" s="175">
        <v>1.2899999999999999E-3</v>
      </c>
      <c r="K40" s="175">
        <v>5.8700000000000002E-3</v>
      </c>
      <c r="L40" s="175">
        <v>2.7619099999999999</v>
      </c>
      <c r="M40" s="175">
        <f t="shared" si="4"/>
        <v>2.7677799999999997</v>
      </c>
      <c r="N40" s="179"/>
      <c r="O40" s="179"/>
      <c r="P40" s="179"/>
      <c r="Q40" s="179"/>
      <c r="R40" s="179"/>
      <c r="S40" s="179"/>
      <c r="T40" s="181">
        <f t="shared" si="3"/>
        <v>2.1922200000000003</v>
      </c>
    </row>
    <row r="41" spans="1:22" x14ac:dyDescent="0.25">
      <c r="A41" s="183">
        <v>36</v>
      </c>
      <c r="B41" s="162" t="s">
        <v>42</v>
      </c>
      <c r="C41" s="174">
        <v>42260</v>
      </c>
      <c r="D41" s="163">
        <v>12.44</v>
      </c>
      <c r="E41" s="163">
        <v>59.68</v>
      </c>
      <c r="F41" s="163">
        <v>46.94</v>
      </c>
      <c r="G41" s="163">
        <v>2.35</v>
      </c>
      <c r="H41" s="163">
        <v>3.99</v>
      </c>
      <c r="I41" s="163">
        <f t="shared" si="0"/>
        <v>6.34</v>
      </c>
      <c r="J41" s="175">
        <v>0.26095000000000002</v>
      </c>
      <c r="K41" s="175">
        <v>0.85529999999999995</v>
      </c>
      <c r="L41" s="175">
        <v>5.3007799999999996</v>
      </c>
      <c r="M41" s="175">
        <f t="shared" si="4"/>
        <v>6.1560799999999993</v>
      </c>
      <c r="N41" s="179"/>
      <c r="O41" s="179"/>
      <c r="P41" s="179"/>
      <c r="Q41" s="179"/>
      <c r="R41" s="179"/>
      <c r="S41" s="179"/>
      <c r="T41" s="181">
        <f t="shared" si="3"/>
        <v>0.18392000000000053</v>
      </c>
    </row>
    <row r="42" spans="1:22" ht="21.75" customHeight="1" x14ac:dyDescent="0.25">
      <c r="A42" s="184"/>
      <c r="B42" s="163" t="s">
        <v>19</v>
      </c>
      <c r="C42" s="163"/>
      <c r="D42" s="175">
        <f>SUM(D6:D41)</f>
        <v>12101.962379999997</v>
      </c>
      <c r="E42" s="163"/>
      <c r="F42" s="163"/>
      <c r="G42" s="175">
        <f>SUM(G6:G41)</f>
        <v>6249.3287250080002</v>
      </c>
      <c r="H42" s="175">
        <f t="shared" ref="H42:M42" si="5">SUM(H6:H41)</f>
        <v>1885.6135898399993</v>
      </c>
      <c r="I42" s="175">
        <f t="shared" si="5"/>
        <v>8134.9423148480009</v>
      </c>
      <c r="J42" s="175">
        <f t="shared" si="5"/>
        <v>236.35038</v>
      </c>
      <c r="K42" s="175">
        <f t="shared" si="5"/>
        <v>940.9200800000001</v>
      </c>
      <c r="L42" s="175">
        <f t="shared" si="5"/>
        <v>7113.9533799999999</v>
      </c>
      <c r="M42" s="180">
        <f t="shared" si="5"/>
        <v>8054.8734599999998</v>
      </c>
      <c r="N42" s="176">
        <f>SUM(N6:N33)</f>
        <v>353.59999999999997</v>
      </c>
      <c r="O42" s="176">
        <f>SUM(O15:O33)</f>
        <v>5.19</v>
      </c>
      <c r="P42" s="176">
        <f t="shared" si="2"/>
        <v>358.78999999999996</v>
      </c>
      <c r="Q42" s="176">
        <f>SUM(Q6:Q33)</f>
        <v>274.39299999999997</v>
      </c>
      <c r="R42" s="176"/>
      <c r="S42" s="176"/>
      <c r="T42" s="181">
        <f t="shared" si="3"/>
        <v>80.068854848001138</v>
      </c>
      <c r="V42" s="173"/>
    </row>
    <row r="43" spans="1:22" ht="15.75" x14ac:dyDescent="0.25">
      <c r="A43" s="185"/>
      <c r="B43" s="164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</row>
    <row r="44" spans="1:22" ht="15.75" x14ac:dyDescent="0.25">
      <c r="A44" s="282" t="s">
        <v>139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155"/>
      <c r="O44" s="155"/>
      <c r="P44" s="155"/>
      <c r="Q44" s="155"/>
      <c r="R44" s="155"/>
      <c r="S44" s="155"/>
    </row>
    <row r="45" spans="1:22" ht="15.75" x14ac:dyDescent="0.25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55"/>
      <c r="O45" s="155"/>
      <c r="P45" s="155"/>
      <c r="Q45" s="155"/>
      <c r="R45" s="155"/>
      <c r="S45" s="155"/>
    </row>
    <row r="46" spans="1:22" ht="15.75" x14ac:dyDescent="0.25">
      <c r="A46" s="319" t="s">
        <v>160</v>
      </c>
      <c r="B46" s="319"/>
      <c r="C46" s="319"/>
      <c r="D46" s="319"/>
      <c r="E46" s="319"/>
      <c r="F46" s="319"/>
      <c r="G46" s="170"/>
      <c r="H46" s="170"/>
      <c r="I46" s="319" t="s">
        <v>161</v>
      </c>
      <c r="J46" s="319"/>
      <c r="K46" s="319"/>
      <c r="L46" s="319"/>
      <c r="M46" s="319"/>
      <c r="N46" s="155"/>
      <c r="O46" s="155"/>
      <c r="P46" s="155"/>
      <c r="Q46" s="155"/>
      <c r="R46" s="155"/>
      <c r="S46" s="155"/>
    </row>
    <row r="47" spans="1:22" x14ac:dyDescent="0.25">
      <c r="B47" s="164"/>
      <c r="I47" s="161"/>
      <c r="J47" s="164"/>
    </row>
    <row r="48" spans="1:22" x14ac:dyDescent="0.25">
      <c r="A48" s="320" t="s">
        <v>167</v>
      </c>
      <c r="B48" s="320"/>
      <c r="C48" s="320"/>
      <c r="D48" s="320"/>
      <c r="E48" s="320"/>
      <c r="F48" s="320"/>
      <c r="I48" s="320" t="s">
        <v>167</v>
      </c>
      <c r="J48" s="320"/>
      <c r="K48" s="320"/>
      <c r="L48" s="320"/>
      <c r="M48" s="320"/>
    </row>
    <row r="49" spans="1:13" x14ac:dyDescent="0.25">
      <c r="A49" s="263" t="s">
        <v>157</v>
      </c>
      <c r="B49" s="263"/>
      <c r="C49" s="263"/>
      <c r="D49" s="24">
        <v>4133</v>
      </c>
      <c r="E49" s="27"/>
      <c r="F49" s="27"/>
      <c r="I49" s="263" t="s">
        <v>157</v>
      </c>
      <c r="J49" s="263"/>
      <c r="K49" s="263"/>
      <c r="L49" s="24">
        <v>44</v>
      </c>
      <c r="M49" s="27"/>
    </row>
    <row r="50" spans="1:13" x14ac:dyDescent="0.25">
      <c r="A50" s="263" t="s">
        <v>158</v>
      </c>
      <c r="B50" s="263"/>
      <c r="C50" s="263"/>
      <c r="D50" s="24">
        <v>23000</v>
      </c>
      <c r="E50" s="27"/>
      <c r="F50" s="27"/>
      <c r="I50" s="263" t="s">
        <v>158</v>
      </c>
      <c r="J50" s="263"/>
      <c r="K50" s="263"/>
      <c r="L50" s="24">
        <v>197</v>
      </c>
      <c r="M50" s="27"/>
    </row>
    <row r="51" spans="1:13" x14ac:dyDescent="0.25">
      <c r="A51" s="263" t="s">
        <v>162</v>
      </c>
      <c r="B51" s="263"/>
      <c r="C51" s="263"/>
      <c r="D51" s="24">
        <v>156859</v>
      </c>
      <c r="E51" s="27"/>
      <c r="F51" s="27"/>
      <c r="I51" s="263" t="s">
        <v>162</v>
      </c>
      <c r="J51" s="263"/>
      <c r="K51" s="263"/>
      <c r="L51" s="24">
        <v>35573</v>
      </c>
      <c r="M51" s="27"/>
    </row>
    <row r="52" spans="1:13" x14ac:dyDescent="0.25">
      <c r="B52" s="167"/>
    </row>
  </sheetData>
  <mergeCells count="35">
    <mergeCell ref="A1:S1"/>
    <mergeCell ref="A2:A5"/>
    <mergeCell ref="B2:B5"/>
    <mergeCell ref="C2:C5"/>
    <mergeCell ref="D2:D5"/>
    <mergeCell ref="E2:F3"/>
    <mergeCell ref="G2:I3"/>
    <mergeCell ref="J2:M3"/>
    <mergeCell ref="N2:P3"/>
    <mergeCell ref="Q2:S3"/>
    <mergeCell ref="A51:C51"/>
    <mergeCell ref="I51:K51"/>
    <mergeCell ref="R4:R5"/>
    <mergeCell ref="S4:S5"/>
    <mergeCell ref="A44:M44"/>
    <mergeCell ref="A46:F46"/>
    <mergeCell ref="I46:M46"/>
    <mergeCell ref="A48:F48"/>
    <mergeCell ref="I48:M48"/>
    <mergeCell ref="M4:M5"/>
    <mergeCell ref="N4:N5"/>
    <mergeCell ref="O4:O5"/>
    <mergeCell ref="P4:P5"/>
    <mergeCell ref="Q4:Q5"/>
    <mergeCell ref="E4:E5"/>
    <mergeCell ref="F4:F5"/>
    <mergeCell ref="T2:T5"/>
    <mergeCell ref="A49:C49"/>
    <mergeCell ref="I49:K49"/>
    <mergeCell ref="A50:C50"/>
    <mergeCell ref="I50:K50"/>
    <mergeCell ref="G4:G5"/>
    <mergeCell ref="H4:H5"/>
    <mergeCell ref="I4:I5"/>
    <mergeCell ref="J4:K4"/>
  </mergeCells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selection sqref="A1:T52"/>
    </sheetView>
  </sheetViews>
  <sheetFormatPr defaultRowHeight="15" x14ac:dyDescent="0.25"/>
  <cols>
    <col min="1" max="1" width="3.5703125" customWidth="1"/>
    <col min="2" max="2" width="12" customWidth="1"/>
    <col min="3" max="3" width="6.140625" customWidth="1"/>
    <col min="4" max="4" width="7.140625" customWidth="1"/>
    <col min="5" max="5" width="5.42578125" customWidth="1"/>
    <col min="6" max="6" width="6.28515625" customWidth="1"/>
    <col min="7" max="7" width="6.85546875" customWidth="1"/>
    <col min="8" max="8" width="6.5703125" customWidth="1"/>
    <col min="9" max="9" width="6.42578125" customWidth="1"/>
    <col min="10" max="10" width="5.7109375" customWidth="1"/>
    <col min="11" max="11" width="6" customWidth="1"/>
    <col min="12" max="12" width="6.7109375" customWidth="1"/>
    <col min="13" max="13" width="6.42578125" customWidth="1"/>
    <col min="14" max="14" width="7.42578125" customWidth="1"/>
    <col min="15" max="20" width="0" hidden="1" customWidth="1"/>
  </cols>
  <sheetData>
    <row r="1" spans="1:20" ht="26.25" customHeight="1" x14ac:dyDescent="0.25">
      <c r="A1" s="324" t="s">
        <v>173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</row>
    <row r="2" spans="1:20" x14ac:dyDescent="0.25">
      <c r="A2" s="325" t="s">
        <v>151</v>
      </c>
      <c r="B2" s="283" t="s">
        <v>142</v>
      </c>
      <c r="C2" s="286" t="s">
        <v>141</v>
      </c>
      <c r="D2" s="286" t="s">
        <v>143</v>
      </c>
      <c r="E2" s="289" t="s">
        <v>126</v>
      </c>
      <c r="F2" s="289"/>
      <c r="G2" s="225" t="s">
        <v>4</v>
      </c>
      <c r="H2" s="225"/>
      <c r="I2" s="225"/>
      <c r="J2" s="290" t="s">
        <v>154</v>
      </c>
      <c r="K2" s="291"/>
      <c r="L2" s="291"/>
      <c r="M2" s="291"/>
      <c r="N2" s="292"/>
      <c r="O2" s="299" t="s">
        <v>6</v>
      </c>
      <c r="P2" s="299"/>
      <c r="Q2" s="299"/>
      <c r="R2" s="299" t="s">
        <v>7</v>
      </c>
      <c r="S2" s="299"/>
      <c r="T2" s="299"/>
    </row>
    <row r="3" spans="1:20" x14ac:dyDescent="0.25">
      <c r="A3" s="325"/>
      <c r="B3" s="284"/>
      <c r="C3" s="287"/>
      <c r="D3" s="287"/>
      <c r="E3" s="289"/>
      <c r="F3" s="289"/>
      <c r="G3" s="225"/>
      <c r="H3" s="225"/>
      <c r="I3" s="225"/>
      <c r="J3" s="293"/>
      <c r="K3" s="294"/>
      <c r="L3" s="294"/>
      <c r="M3" s="294"/>
      <c r="N3" s="295"/>
      <c r="O3" s="299"/>
      <c r="P3" s="299"/>
      <c r="Q3" s="299"/>
      <c r="R3" s="299"/>
      <c r="S3" s="299"/>
      <c r="T3" s="299"/>
    </row>
    <row r="4" spans="1:20" x14ac:dyDescent="0.25">
      <c r="A4" s="325"/>
      <c r="B4" s="284"/>
      <c r="C4" s="287"/>
      <c r="D4" s="287"/>
      <c r="E4" s="225" t="s">
        <v>117</v>
      </c>
      <c r="F4" s="225" t="s">
        <v>144</v>
      </c>
      <c r="G4" s="225" t="s">
        <v>149</v>
      </c>
      <c r="H4" s="225" t="s">
        <v>150</v>
      </c>
      <c r="I4" s="225" t="s">
        <v>145</v>
      </c>
      <c r="J4" s="296" t="s">
        <v>62</v>
      </c>
      <c r="K4" s="297"/>
      <c r="L4" s="186" t="s">
        <v>146</v>
      </c>
      <c r="M4" s="225" t="s">
        <v>81</v>
      </c>
      <c r="N4" s="326" t="s">
        <v>16</v>
      </c>
      <c r="O4" s="300" t="s">
        <v>17</v>
      </c>
      <c r="P4" s="300" t="s">
        <v>18</v>
      </c>
      <c r="Q4" s="300" t="s">
        <v>19</v>
      </c>
      <c r="R4" s="300" t="s">
        <v>17</v>
      </c>
      <c r="S4" s="300" t="s">
        <v>18</v>
      </c>
      <c r="T4" s="300" t="s">
        <v>19</v>
      </c>
    </row>
    <row r="5" spans="1:20" ht="22.5" x14ac:dyDescent="0.25">
      <c r="A5" s="325"/>
      <c r="B5" s="285"/>
      <c r="C5" s="288"/>
      <c r="D5" s="288"/>
      <c r="E5" s="225"/>
      <c r="F5" s="225"/>
      <c r="G5" s="225"/>
      <c r="H5" s="225"/>
      <c r="I5" s="225"/>
      <c r="J5" s="186" t="s">
        <v>165</v>
      </c>
      <c r="K5" s="186" t="s">
        <v>166</v>
      </c>
      <c r="L5" s="186" t="s">
        <v>114</v>
      </c>
      <c r="M5" s="225"/>
      <c r="N5" s="327"/>
      <c r="O5" s="301"/>
      <c r="P5" s="301"/>
      <c r="Q5" s="301"/>
      <c r="R5" s="301"/>
      <c r="S5" s="301"/>
      <c r="T5" s="301"/>
    </row>
    <row r="6" spans="1:20" ht="15.75" x14ac:dyDescent="0.25">
      <c r="A6" s="188">
        <v>1</v>
      </c>
      <c r="B6" s="5" t="s">
        <v>47</v>
      </c>
      <c r="C6" s="137">
        <v>42353</v>
      </c>
      <c r="D6" s="43">
        <v>493.77</v>
      </c>
      <c r="E6" s="43">
        <v>60.96</v>
      </c>
      <c r="F6" s="43">
        <v>41.14</v>
      </c>
      <c r="G6" s="43">
        <v>200.2</v>
      </c>
      <c r="H6" s="43">
        <v>68.03</v>
      </c>
      <c r="I6" s="43">
        <f t="shared" ref="I6:I41" si="0">G6+H6</f>
        <v>268.23</v>
      </c>
      <c r="J6" s="44">
        <v>9.09</v>
      </c>
      <c r="K6" s="44">
        <v>23.52</v>
      </c>
      <c r="L6" s="44">
        <v>244.71</v>
      </c>
      <c r="M6" s="44">
        <f t="shared" ref="M6:M13" si="1">K6+L6</f>
        <v>268.23</v>
      </c>
      <c r="N6" s="45">
        <f t="shared" ref="N6:N41" si="2">M6/I6</f>
        <v>1</v>
      </c>
      <c r="O6" s="148">
        <v>12.9</v>
      </c>
      <c r="P6" s="148">
        <v>0</v>
      </c>
      <c r="Q6" s="148">
        <f t="shared" ref="Q6:Q42" si="3">P6+O6</f>
        <v>12.9</v>
      </c>
      <c r="R6" s="148">
        <f>1.15*12</f>
        <v>13.799999999999999</v>
      </c>
      <c r="S6" s="148"/>
      <c r="T6" s="148"/>
    </row>
    <row r="7" spans="1:20" ht="22.5" x14ac:dyDescent="0.25">
      <c r="A7" s="188">
        <v>2</v>
      </c>
      <c r="B7" s="5" t="s">
        <v>105</v>
      </c>
      <c r="C7" s="137">
        <v>42476</v>
      </c>
      <c r="D7" s="43">
        <v>13.83</v>
      </c>
      <c r="E7" s="43">
        <v>66.31</v>
      </c>
      <c r="F7" s="43">
        <v>51.55</v>
      </c>
      <c r="G7" s="43">
        <v>7.09</v>
      </c>
      <c r="H7" s="43">
        <v>1.62</v>
      </c>
      <c r="I7" s="43">
        <f t="shared" si="0"/>
        <v>8.7100000000000009</v>
      </c>
      <c r="J7" s="44">
        <v>0.37</v>
      </c>
      <c r="K7" s="44">
        <v>1.4731000000000001</v>
      </c>
      <c r="L7" s="44">
        <v>6.7381099999999998</v>
      </c>
      <c r="M7" s="44">
        <f t="shared" si="1"/>
        <v>8.2112099999999995</v>
      </c>
      <c r="N7" s="45">
        <f t="shared" si="2"/>
        <v>0.94273363949483335</v>
      </c>
      <c r="O7" s="148"/>
      <c r="P7" s="148"/>
      <c r="Q7" s="148"/>
      <c r="R7" s="148"/>
      <c r="S7" s="148"/>
      <c r="T7" s="148"/>
    </row>
    <row r="8" spans="1:20" ht="15.75" x14ac:dyDescent="0.25">
      <c r="A8" s="188">
        <v>3</v>
      </c>
      <c r="B8" s="5" t="s">
        <v>45</v>
      </c>
      <c r="C8" s="137">
        <v>42353</v>
      </c>
      <c r="D8" s="43">
        <v>311.69</v>
      </c>
      <c r="E8" s="43">
        <v>84.17</v>
      </c>
      <c r="F8" s="43">
        <v>60.35</v>
      </c>
      <c r="G8" s="43">
        <v>225.41</v>
      </c>
      <c r="H8" s="43">
        <v>26.49</v>
      </c>
      <c r="I8" s="44">
        <f t="shared" si="0"/>
        <v>251.9</v>
      </c>
      <c r="J8" s="44">
        <v>7.0267600000000003</v>
      </c>
      <c r="K8" s="44">
        <v>29.686540000000001</v>
      </c>
      <c r="L8" s="44">
        <v>221.9427</v>
      </c>
      <c r="M8" s="44">
        <f t="shared" si="1"/>
        <v>251.62924000000001</v>
      </c>
      <c r="N8" s="45">
        <f t="shared" si="2"/>
        <v>0.99892512901945218</v>
      </c>
      <c r="O8" s="148">
        <v>4.55</v>
      </c>
      <c r="P8" s="148">
        <v>1.17</v>
      </c>
      <c r="Q8" s="148">
        <f t="shared" si="3"/>
        <v>5.72</v>
      </c>
      <c r="R8" s="148">
        <f>0.37*12</f>
        <v>4.4399999999999995</v>
      </c>
      <c r="S8" s="148"/>
      <c r="T8" s="148"/>
    </row>
    <row r="9" spans="1:20" ht="15.75" x14ac:dyDescent="0.25">
      <c r="A9" s="188">
        <v>4</v>
      </c>
      <c r="B9" s="5" t="s">
        <v>25</v>
      </c>
      <c r="C9" s="137">
        <v>41712</v>
      </c>
      <c r="D9" s="43">
        <v>1038.05</v>
      </c>
      <c r="E9" s="43">
        <v>85.12</v>
      </c>
      <c r="F9" s="43">
        <v>74.53</v>
      </c>
      <c r="G9" s="43">
        <v>783.74</v>
      </c>
      <c r="H9" s="43">
        <v>87.42</v>
      </c>
      <c r="I9" s="43">
        <f t="shared" si="0"/>
        <v>871.16</v>
      </c>
      <c r="J9" s="44">
        <v>25.01</v>
      </c>
      <c r="K9" s="44">
        <v>116.55</v>
      </c>
      <c r="L9" s="44">
        <f>644.08+73.78+22.71</f>
        <v>740.57</v>
      </c>
      <c r="M9" s="43">
        <f t="shared" si="1"/>
        <v>857.12</v>
      </c>
      <c r="N9" s="45">
        <f t="shared" si="2"/>
        <v>0.98388355755544332</v>
      </c>
      <c r="O9" s="148">
        <v>7.95</v>
      </c>
      <c r="P9" s="148">
        <v>0</v>
      </c>
      <c r="Q9" s="148">
        <f t="shared" si="3"/>
        <v>7.95</v>
      </c>
      <c r="R9" s="148">
        <f>0.66*12</f>
        <v>7.92</v>
      </c>
      <c r="S9" s="148"/>
      <c r="T9" s="148"/>
    </row>
    <row r="10" spans="1:20" ht="15.75" x14ac:dyDescent="0.25">
      <c r="A10" s="188">
        <v>5</v>
      </c>
      <c r="B10" s="5" t="s">
        <v>156</v>
      </c>
      <c r="C10" s="137">
        <v>41653</v>
      </c>
      <c r="D10" s="43">
        <v>255.4</v>
      </c>
      <c r="E10" s="43">
        <v>84.25</v>
      </c>
      <c r="F10" s="43">
        <v>59.98</v>
      </c>
      <c r="G10" s="43">
        <v>165.16</v>
      </c>
      <c r="H10" s="43">
        <v>35.61</v>
      </c>
      <c r="I10" s="43">
        <f t="shared" si="0"/>
        <v>200.76999999999998</v>
      </c>
      <c r="J10" s="44">
        <v>7.19</v>
      </c>
      <c r="K10" s="44">
        <v>20.420000000000002</v>
      </c>
      <c r="L10" s="44">
        <v>180.35</v>
      </c>
      <c r="M10" s="43">
        <f t="shared" si="1"/>
        <v>200.76999999999998</v>
      </c>
      <c r="N10" s="45">
        <f t="shared" si="2"/>
        <v>1</v>
      </c>
      <c r="O10" s="148">
        <v>25.55</v>
      </c>
      <c r="P10" s="148">
        <v>0</v>
      </c>
      <c r="Q10" s="148">
        <f t="shared" si="3"/>
        <v>25.55</v>
      </c>
      <c r="R10" s="148">
        <f>2.17*12</f>
        <v>26.04</v>
      </c>
      <c r="S10" s="148"/>
      <c r="T10" s="148"/>
    </row>
    <row r="11" spans="1:20" ht="15.75" x14ac:dyDescent="0.25">
      <c r="A11" s="188">
        <v>6</v>
      </c>
      <c r="B11" s="5" t="s">
        <v>27</v>
      </c>
      <c r="C11" s="137">
        <v>41560</v>
      </c>
      <c r="D11" s="43">
        <v>167.53</v>
      </c>
      <c r="E11" s="43">
        <v>37.69</v>
      </c>
      <c r="F11" s="43">
        <v>43.59</v>
      </c>
      <c r="G11" s="43">
        <v>1.58</v>
      </c>
      <c r="H11" s="43">
        <v>71.2</v>
      </c>
      <c r="I11" s="43">
        <f t="shared" si="0"/>
        <v>72.78</v>
      </c>
      <c r="J11" s="44">
        <v>0.75946999999999998</v>
      </c>
      <c r="K11" s="44">
        <v>2.9040300000000001</v>
      </c>
      <c r="L11" s="44">
        <v>69.829210000000003</v>
      </c>
      <c r="M11" s="44">
        <f t="shared" si="1"/>
        <v>72.733240000000009</v>
      </c>
      <c r="N11" s="45">
        <f t="shared" si="2"/>
        <v>0.99935751580104437</v>
      </c>
      <c r="O11" s="148">
        <v>45.01</v>
      </c>
      <c r="P11" s="148">
        <v>0</v>
      </c>
      <c r="Q11" s="148">
        <f t="shared" si="3"/>
        <v>45.01</v>
      </c>
      <c r="R11" s="148">
        <f>3.83*12</f>
        <v>45.96</v>
      </c>
      <c r="S11" s="148"/>
      <c r="T11" s="148"/>
    </row>
    <row r="12" spans="1:20" ht="15.75" x14ac:dyDescent="0.25">
      <c r="A12" s="188">
        <v>7</v>
      </c>
      <c r="B12" s="5" t="s">
        <v>46</v>
      </c>
      <c r="C12" s="137">
        <v>42353</v>
      </c>
      <c r="D12" s="43">
        <v>14.58</v>
      </c>
      <c r="E12" s="43">
        <v>42.24</v>
      </c>
      <c r="F12" s="43">
        <v>33.020000000000003</v>
      </c>
      <c r="G12" s="43">
        <v>2.33</v>
      </c>
      <c r="H12" s="43">
        <v>2.99</v>
      </c>
      <c r="I12" s="43">
        <f t="shared" si="0"/>
        <v>5.32</v>
      </c>
      <c r="J12" s="44">
        <v>0.12720000000000001</v>
      </c>
      <c r="K12" s="44">
        <v>0.49708000000000002</v>
      </c>
      <c r="L12" s="44">
        <v>4.8228600000000004</v>
      </c>
      <c r="M12" s="44">
        <f t="shared" si="1"/>
        <v>5.3199400000000008</v>
      </c>
      <c r="N12" s="45">
        <f t="shared" si="2"/>
        <v>0.99998872180451137</v>
      </c>
      <c r="O12" s="148">
        <v>8.6999999999999993</v>
      </c>
      <c r="P12" s="148">
        <v>0</v>
      </c>
      <c r="Q12" s="148">
        <f t="shared" si="3"/>
        <v>8.6999999999999993</v>
      </c>
      <c r="R12" s="148">
        <f>0.72*12</f>
        <v>8.64</v>
      </c>
      <c r="S12" s="148"/>
      <c r="T12" s="148"/>
    </row>
    <row r="13" spans="1:20" ht="15.75" x14ac:dyDescent="0.25">
      <c r="A13" s="188">
        <v>8</v>
      </c>
      <c r="B13" s="5" t="s">
        <v>99</v>
      </c>
      <c r="C13" s="137">
        <v>42476</v>
      </c>
      <c r="D13" s="43">
        <v>603.84</v>
      </c>
      <c r="E13" s="43">
        <v>74.64</v>
      </c>
      <c r="F13" s="43">
        <v>48.25</v>
      </c>
      <c r="G13" s="43">
        <v>258.77999999999997</v>
      </c>
      <c r="H13" s="43">
        <v>124.06</v>
      </c>
      <c r="I13" s="43">
        <f t="shared" si="0"/>
        <v>382.84</v>
      </c>
      <c r="J13" s="44">
        <v>8.1157000000000004</v>
      </c>
      <c r="K13" s="44">
        <v>42.769739999999999</v>
      </c>
      <c r="L13" s="44">
        <v>339.76612999999998</v>
      </c>
      <c r="M13" s="44">
        <f t="shared" si="1"/>
        <v>382.53586999999999</v>
      </c>
      <c r="N13" s="45">
        <f t="shared" si="2"/>
        <v>0.99920559502664297</v>
      </c>
      <c r="O13" s="148"/>
      <c r="P13" s="148"/>
      <c r="Q13" s="148"/>
      <c r="R13" s="148"/>
      <c r="S13" s="148"/>
      <c r="T13" s="148"/>
    </row>
    <row r="14" spans="1:20" ht="15.75" x14ac:dyDescent="0.25">
      <c r="A14" s="188">
        <v>9</v>
      </c>
      <c r="B14" s="5" t="s">
        <v>28</v>
      </c>
      <c r="C14" s="137">
        <v>41530</v>
      </c>
      <c r="D14" s="43">
        <v>253.53</v>
      </c>
      <c r="E14" s="43">
        <v>54.61</v>
      </c>
      <c r="F14" s="43">
        <v>41.05</v>
      </c>
      <c r="G14" s="43">
        <v>90.28</v>
      </c>
      <c r="H14" s="43">
        <v>36.21</v>
      </c>
      <c r="I14" s="43">
        <f t="shared" si="0"/>
        <v>126.49000000000001</v>
      </c>
      <c r="J14" s="44">
        <v>2.68</v>
      </c>
      <c r="K14" s="44">
        <v>11.35</v>
      </c>
      <c r="L14" s="44">
        <v>115.14</v>
      </c>
      <c r="M14" s="43">
        <v>126.49</v>
      </c>
      <c r="N14" s="45">
        <f t="shared" si="2"/>
        <v>0.99999999999999989</v>
      </c>
      <c r="O14" s="148">
        <v>27.91</v>
      </c>
      <c r="P14" s="148">
        <v>0</v>
      </c>
      <c r="Q14" s="148">
        <f t="shared" si="3"/>
        <v>27.91</v>
      </c>
      <c r="R14" s="148">
        <f>2.32*12</f>
        <v>27.839999999999996</v>
      </c>
      <c r="S14" s="148"/>
      <c r="T14" s="148"/>
    </row>
    <row r="15" spans="1:20" ht="22.5" x14ac:dyDescent="0.25">
      <c r="A15" s="188">
        <v>10</v>
      </c>
      <c r="B15" s="5" t="s">
        <v>29</v>
      </c>
      <c r="C15" s="137">
        <v>41560</v>
      </c>
      <c r="D15" s="43">
        <v>68.569999999999993</v>
      </c>
      <c r="E15" s="43">
        <v>56.23</v>
      </c>
      <c r="F15" s="43">
        <v>30.99</v>
      </c>
      <c r="G15" s="43">
        <v>34.68</v>
      </c>
      <c r="H15" s="43">
        <v>2.14</v>
      </c>
      <c r="I15" s="43">
        <f t="shared" si="0"/>
        <v>36.82</v>
      </c>
      <c r="J15" s="44">
        <v>1.8193600000000001</v>
      </c>
      <c r="K15" s="44">
        <v>7.6651400000000001</v>
      </c>
      <c r="L15" s="44">
        <v>20.979420000000001</v>
      </c>
      <c r="M15" s="44">
        <f t="shared" ref="M15:M41" si="4">K15+L15</f>
        <v>28.644560000000002</v>
      </c>
      <c r="N15" s="45">
        <f t="shared" si="2"/>
        <v>0.77796197718631188</v>
      </c>
      <c r="O15" s="148">
        <v>1.63</v>
      </c>
      <c r="P15" s="148">
        <v>1.07</v>
      </c>
      <c r="Q15" s="148">
        <f t="shared" si="3"/>
        <v>2.7</v>
      </c>
      <c r="R15" s="148">
        <f>0.12*12</f>
        <v>1.44</v>
      </c>
      <c r="S15" s="148">
        <f>0.1*12</f>
        <v>1.2000000000000002</v>
      </c>
      <c r="T15" s="148"/>
    </row>
    <row r="16" spans="1:20" ht="15.75" x14ac:dyDescent="0.25">
      <c r="A16" s="188">
        <v>11</v>
      </c>
      <c r="B16" s="5" t="s">
        <v>127</v>
      </c>
      <c r="C16" s="137">
        <v>42416</v>
      </c>
      <c r="D16" s="43">
        <v>125.49</v>
      </c>
      <c r="E16" s="43">
        <v>63.55</v>
      </c>
      <c r="F16" s="43">
        <v>47.1</v>
      </c>
      <c r="G16" s="43">
        <v>58.05</v>
      </c>
      <c r="H16" s="43">
        <v>16.079999999999998</v>
      </c>
      <c r="I16" s="43">
        <f t="shared" si="0"/>
        <v>74.13</v>
      </c>
      <c r="J16" s="44">
        <v>2.35745</v>
      </c>
      <c r="K16" s="44">
        <v>11.038270000000001</v>
      </c>
      <c r="L16" s="44">
        <v>63.09395</v>
      </c>
      <c r="M16" s="44">
        <f t="shared" si="4"/>
        <v>74.132220000000004</v>
      </c>
      <c r="N16" s="45">
        <f t="shared" si="2"/>
        <v>1.000029947389721</v>
      </c>
      <c r="O16" s="148"/>
      <c r="P16" s="148"/>
      <c r="Q16" s="148"/>
      <c r="R16" s="148"/>
      <c r="S16" s="148"/>
      <c r="T16" s="148"/>
    </row>
    <row r="17" spans="1:20" ht="15.75" x14ac:dyDescent="0.25">
      <c r="A17" s="188">
        <v>12</v>
      </c>
      <c r="B17" s="5" t="s">
        <v>39</v>
      </c>
      <c r="C17" s="137">
        <v>42292</v>
      </c>
      <c r="D17" s="47">
        <v>329.66237999999998</v>
      </c>
      <c r="E17" s="47">
        <v>86.48</v>
      </c>
      <c r="F17" s="47">
        <v>60.199999999999996</v>
      </c>
      <c r="G17" s="44">
        <v>216.51950900800003</v>
      </c>
      <c r="H17" s="44">
        <v>47.734337839999988</v>
      </c>
      <c r="I17" s="44">
        <f t="shared" si="0"/>
        <v>264.25384684800002</v>
      </c>
      <c r="J17" s="44">
        <v>9.1706099999999999</v>
      </c>
      <c r="K17" s="44">
        <v>37.975560000000002</v>
      </c>
      <c r="L17" s="44">
        <v>225.72467</v>
      </c>
      <c r="M17" s="44">
        <f t="shared" si="4"/>
        <v>263.70023000000003</v>
      </c>
      <c r="N17" s="45">
        <f t="shared" si="2"/>
        <v>0.99790498093176883</v>
      </c>
      <c r="O17" s="150">
        <v>38.49</v>
      </c>
      <c r="P17" s="150">
        <v>0</v>
      </c>
      <c r="Q17" s="150">
        <f t="shared" si="3"/>
        <v>38.49</v>
      </c>
      <c r="R17" s="150">
        <v>30.109000000000002</v>
      </c>
      <c r="S17" s="148">
        <v>0</v>
      </c>
      <c r="T17" s="148">
        <f>R17+S17</f>
        <v>30.109000000000002</v>
      </c>
    </row>
    <row r="18" spans="1:20" ht="15.75" x14ac:dyDescent="0.25">
      <c r="A18" s="188">
        <v>13</v>
      </c>
      <c r="B18" s="5" t="s">
        <v>30</v>
      </c>
      <c r="C18" s="137">
        <v>41653</v>
      </c>
      <c r="D18" s="43">
        <v>611.30999999999995</v>
      </c>
      <c r="E18" s="43">
        <v>76.040000000000006</v>
      </c>
      <c r="F18" s="43">
        <v>49.36</v>
      </c>
      <c r="G18" s="43">
        <v>285.55</v>
      </c>
      <c r="H18" s="43">
        <v>116.38</v>
      </c>
      <c r="I18" s="43">
        <f t="shared" si="0"/>
        <v>401.93</v>
      </c>
      <c r="J18" s="44">
        <v>10.97</v>
      </c>
      <c r="K18" s="44">
        <v>43.91</v>
      </c>
      <c r="L18" s="44">
        <v>358.02</v>
      </c>
      <c r="M18" s="43">
        <f t="shared" si="4"/>
        <v>401.92999999999995</v>
      </c>
      <c r="N18" s="45">
        <f t="shared" si="2"/>
        <v>0.99999999999999989</v>
      </c>
      <c r="O18" s="148">
        <v>0.01</v>
      </c>
      <c r="P18" s="148">
        <v>0.03</v>
      </c>
      <c r="Q18" s="148">
        <f t="shared" si="3"/>
        <v>0.04</v>
      </c>
      <c r="R18" s="148">
        <f>0*12</f>
        <v>0</v>
      </c>
      <c r="S18" s="148"/>
      <c r="T18" s="148"/>
    </row>
    <row r="19" spans="1:20" ht="15.75" x14ac:dyDescent="0.25">
      <c r="A19" s="188">
        <v>14</v>
      </c>
      <c r="B19" s="5" t="s">
        <v>129</v>
      </c>
      <c r="C19" s="137">
        <v>42690</v>
      </c>
      <c r="D19" s="43">
        <v>333.88</v>
      </c>
      <c r="E19" s="43">
        <v>52.629999999999995</v>
      </c>
      <c r="F19" s="43">
        <v>39.5</v>
      </c>
      <c r="G19" s="43">
        <v>91.87</v>
      </c>
      <c r="H19" s="43">
        <v>62.93</v>
      </c>
      <c r="I19" s="43">
        <f t="shared" si="0"/>
        <v>154.80000000000001</v>
      </c>
      <c r="J19" s="44">
        <v>5.9579899999999997</v>
      </c>
      <c r="K19" s="44">
        <v>25.586279999999999</v>
      </c>
      <c r="L19" s="44">
        <v>129.21384</v>
      </c>
      <c r="M19" s="44">
        <f t="shared" si="4"/>
        <v>154.80011999999999</v>
      </c>
      <c r="N19" s="45">
        <f t="shared" si="2"/>
        <v>1.0000007751937983</v>
      </c>
      <c r="O19" s="148"/>
      <c r="P19" s="148"/>
      <c r="Q19" s="148"/>
      <c r="R19" s="148"/>
      <c r="S19" s="148"/>
      <c r="T19" s="148"/>
    </row>
    <row r="20" spans="1:20" ht="22.5" x14ac:dyDescent="0.25">
      <c r="A20" s="188">
        <v>15</v>
      </c>
      <c r="B20" s="5" t="s">
        <v>31</v>
      </c>
      <c r="C20" s="137">
        <v>41712</v>
      </c>
      <c r="D20" s="43">
        <v>725.98</v>
      </c>
      <c r="E20" s="43">
        <v>80.099999999999994</v>
      </c>
      <c r="F20" s="43">
        <v>62.61</v>
      </c>
      <c r="G20" s="43">
        <v>420.83</v>
      </c>
      <c r="H20" s="43">
        <v>125.59</v>
      </c>
      <c r="I20" s="43">
        <f t="shared" si="0"/>
        <v>546.41999999999996</v>
      </c>
      <c r="J20" s="44">
        <v>13.980219999999999</v>
      </c>
      <c r="K20" s="44">
        <v>50.203319999999998</v>
      </c>
      <c r="L20" s="44">
        <v>496.21668</v>
      </c>
      <c r="M20" s="44">
        <f t="shared" si="4"/>
        <v>546.41999999999996</v>
      </c>
      <c r="N20" s="45">
        <f t="shared" si="2"/>
        <v>1</v>
      </c>
      <c r="O20" s="148">
        <v>16.95</v>
      </c>
      <c r="P20" s="148">
        <v>0</v>
      </c>
      <c r="Q20" s="148">
        <f t="shared" si="3"/>
        <v>16.95</v>
      </c>
      <c r="R20" s="148">
        <f>1.3*12</f>
        <v>15.600000000000001</v>
      </c>
      <c r="S20" s="148"/>
      <c r="T20" s="148"/>
    </row>
    <row r="21" spans="1:20" ht="15.75" x14ac:dyDescent="0.25">
      <c r="A21" s="188">
        <v>16</v>
      </c>
      <c r="B21" s="5" t="s">
        <v>32</v>
      </c>
      <c r="C21" s="137">
        <v>41684</v>
      </c>
      <c r="D21" s="43">
        <v>1123.73</v>
      </c>
      <c r="E21" s="43">
        <v>76.319999999999993</v>
      </c>
      <c r="F21" s="43">
        <v>45.34</v>
      </c>
      <c r="G21" s="43">
        <v>469.72</v>
      </c>
      <c r="H21" s="43">
        <v>230.45</v>
      </c>
      <c r="I21" s="43">
        <f t="shared" si="0"/>
        <v>700.17000000000007</v>
      </c>
      <c r="J21" s="44">
        <v>25.05</v>
      </c>
      <c r="K21" s="44">
        <v>108.01</v>
      </c>
      <c r="L21" s="44">
        <v>592.16</v>
      </c>
      <c r="M21" s="43">
        <f t="shared" si="4"/>
        <v>700.17</v>
      </c>
      <c r="N21" s="45">
        <f t="shared" si="2"/>
        <v>0.99999999999999989</v>
      </c>
      <c r="O21" s="148">
        <v>12.28</v>
      </c>
      <c r="P21" s="148">
        <v>1.0900000000000001</v>
      </c>
      <c r="Q21" s="148">
        <f t="shared" si="3"/>
        <v>13.37</v>
      </c>
      <c r="R21" s="148">
        <f>1.08*12</f>
        <v>12.96</v>
      </c>
      <c r="S21" s="148"/>
      <c r="T21" s="148"/>
    </row>
    <row r="22" spans="1:20" ht="15.75" x14ac:dyDescent="0.25">
      <c r="A22" s="188">
        <v>17</v>
      </c>
      <c r="B22" s="5" t="s">
        <v>109</v>
      </c>
      <c r="C22" s="137">
        <v>42476</v>
      </c>
      <c r="D22" s="43">
        <v>27.22</v>
      </c>
      <c r="E22" s="43">
        <v>88.56</v>
      </c>
      <c r="F22" s="43">
        <v>85.75</v>
      </c>
      <c r="G22" s="43">
        <v>17.91</v>
      </c>
      <c r="H22" s="43">
        <v>7.15</v>
      </c>
      <c r="I22" s="43">
        <f t="shared" si="0"/>
        <v>25.060000000000002</v>
      </c>
      <c r="J22" s="44">
        <v>0.63600000000000001</v>
      </c>
      <c r="K22" s="44">
        <v>1.9652400000000001</v>
      </c>
      <c r="L22" s="44">
        <v>19.613489999999999</v>
      </c>
      <c r="M22" s="44">
        <f t="shared" si="4"/>
        <v>21.57873</v>
      </c>
      <c r="N22" s="45">
        <f t="shared" si="2"/>
        <v>0.86108260175578599</v>
      </c>
      <c r="O22" s="148"/>
      <c r="P22" s="148"/>
      <c r="Q22" s="148"/>
      <c r="R22" s="148"/>
      <c r="S22" s="148"/>
      <c r="T22" s="148"/>
    </row>
    <row r="23" spans="1:20" ht="15.75" x14ac:dyDescent="0.25">
      <c r="A23" s="188">
        <v>18</v>
      </c>
      <c r="B23" s="5" t="s">
        <v>51</v>
      </c>
      <c r="C23" s="137">
        <v>42416</v>
      </c>
      <c r="D23" s="43">
        <v>29.64</v>
      </c>
      <c r="E23" s="43">
        <v>77.790000000000006</v>
      </c>
      <c r="F23" s="43">
        <v>50.87</v>
      </c>
      <c r="G23" s="43">
        <v>18.43</v>
      </c>
      <c r="H23" s="43">
        <v>3.03</v>
      </c>
      <c r="I23" s="43">
        <f t="shared" si="0"/>
        <v>21.46</v>
      </c>
      <c r="J23" s="44">
        <v>0.15028</v>
      </c>
      <c r="K23" s="44">
        <v>0.85001000000000004</v>
      </c>
      <c r="L23" s="44">
        <v>20.618739999999999</v>
      </c>
      <c r="M23" s="44">
        <f t="shared" si="4"/>
        <v>21.46875</v>
      </c>
      <c r="N23" s="45">
        <f t="shared" si="2"/>
        <v>1.0004077353215284</v>
      </c>
      <c r="O23" s="148">
        <v>0.3</v>
      </c>
      <c r="P23" s="148">
        <v>0</v>
      </c>
      <c r="Q23" s="148">
        <f t="shared" si="3"/>
        <v>0.3</v>
      </c>
      <c r="R23" s="148">
        <f>0*12</f>
        <v>0</v>
      </c>
      <c r="S23" s="148"/>
      <c r="T23" s="148"/>
    </row>
    <row r="24" spans="1:20" ht="15.75" x14ac:dyDescent="0.25">
      <c r="A24" s="188">
        <v>19</v>
      </c>
      <c r="B24" s="5" t="s">
        <v>90</v>
      </c>
      <c r="C24" s="137">
        <v>42443</v>
      </c>
      <c r="D24" s="43">
        <v>10.91</v>
      </c>
      <c r="E24" s="43">
        <v>81.88</v>
      </c>
      <c r="F24" s="43">
        <v>48.6</v>
      </c>
      <c r="G24" s="43">
        <v>4.33</v>
      </c>
      <c r="H24" s="43">
        <v>2.73</v>
      </c>
      <c r="I24" s="43">
        <f t="shared" si="0"/>
        <v>7.0600000000000005</v>
      </c>
      <c r="J24" s="44">
        <v>0.25588</v>
      </c>
      <c r="K24" s="44">
        <v>0.81740000000000002</v>
      </c>
      <c r="L24" s="44">
        <v>5.8647499999999999</v>
      </c>
      <c r="M24" s="44">
        <f t="shared" si="4"/>
        <v>6.68215</v>
      </c>
      <c r="N24" s="45">
        <f t="shared" si="2"/>
        <v>0.94648016997167128</v>
      </c>
      <c r="O24" s="148"/>
      <c r="P24" s="148"/>
      <c r="Q24" s="148"/>
      <c r="R24" s="148"/>
      <c r="S24" s="148"/>
      <c r="T24" s="148"/>
    </row>
    <row r="25" spans="1:20" ht="15.75" x14ac:dyDescent="0.25">
      <c r="A25" s="188">
        <v>20</v>
      </c>
      <c r="B25" s="5" t="s">
        <v>121</v>
      </c>
      <c r="C25" s="137">
        <v>42567</v>
      </c>
      <c r="D25" s="43">
        <v>19.809999999999999</v>
      </c>
      <c r="E25" s="43">
        <v>79.83</v>
      </c>
      <c r="F25" s="43">
        <v>61.98</v>
      </c>
      <c r="G25" s="43">
        <v>11.23</v>
      </c>
      <c r="H25" s="43">
        <v>3.56</v>
      </c>
      <c r="I25" s="43">
        <f t="shared" si="0"/>
        <v>14.790000000000001</v>
      </c>
      <c r="J25" s="44">
        <v>0.47499999999999998</v>
      </c>
      <c r="K25" s="44">
        <v>2.10765</v>
      </c>
      <c r="L25" s="44">
        <v>11.939220000000001</v>
      </c>
      <c r="M25" s="44">
        <f t="shared" si="4"/>
        <v>14.04687</v>
      </c>
      <c r="N25" s="45">
        <f t="shared" si="2"/>
        <v>0.94975456389452328</v>
      </c>
      <c r="O25" s="148"/>
      <c r="P25" s="148"/>
      <c r="Q25" s="148"/>
      <c r="R25" s="148"/>
      <c r="S25" s="148"/>
      <c r="T25" s="148"/>
    </row>
    <row r="26" spans="1:20" ht="15.75" x14ac:dyDescent="0.25">
      <c r="A26" s="188">
        <v>21</v>
      </c>
      <c r="B26" s="5" t="s">
        <v>44</v>
      </c>
      <c r="C26" s="137">
        <v>42324</v>
      </c>
      <c r="D26" s="43">
        <v>419.47</v>
      </c>
      <c r="E26" s="43">
        <v>82.17</v>
      </c>
      <c r="F26" s="43">
        <v>55.77</v>
      </c>
      <c r="G26" s="43">
        <v>287.19</v>
      </c>
      <c r="H26" s="43">
        <v>39.020000000000003</v>
      </c>
      <c r="I26" s="43">
        <f t="shared" si="0"/>
        <v>326.20999999999998</v>
      </c>
      <c r="J26" s="44">
        <v>10.60909</v>
      </c>
      <c r="K26" s="44">
        <v>37.886189999999999</v>
      </c>
      <c r="L26" s="44">
        <v>285.58848999999998</v>
      </c>
      <c r="M26" s="44">
        <f t="shared" si="4"/>
        <v>323.47467999999998</v>
      </c>
      <c r="N26" s="45">
        <f t="shared" si="2"/>
        <v>0.99161484933018607</v>
      </c>
      <c r="O26" s="148">
        <v>0.41</v>
      </c>
      <c r="P26" s="148">
        <v>7.0000000000000007E-2</v>
      </c>
      <c r="Q26" s="148">
        <f t="shared" si="3"/>
        <v>0.48</v>
      </c>
      <c r="R26" s="148">
        <f>0*12</f>
        <v>0</v>
      </c>
      <c r="S26" s="148"/>
      <c r="T26" s="148"/>
    </row>
    <row r="27" spans="1:20" ht="15.75" x14ac:dyDescent="0.25">
      <c r="A27" s="188">
        <v>22</v>
      </c>
      <c r="B27" s="5" t="s">
        <v>33</v>
      </c>
      <c r="C27" s="137">
        <v>41623</v>
      </c>
      <c r="D27" s="43">
        <v>277.04000000000002</v>
      </c>
      <c r="E27" s="43">
        <v>54.79</v>
      </c>
      <c r="F27" s="43">
        <v>44.83</v>
      </c>
      <c r="G27" s="43">
        <v>94.88</v>
      </c>
      <c r="H27" s="43">
        <v>46.57</v>
      </c>
      <c r="I27" s="43">
        <f t="shared" si="0"/>
        <v>141.44999999999999</v>
      </c>
      <c r="J27" s="44">
        <v>1.79</v>
      </c>
      <c r="K27" s="44">
        <v>7.71</v>
      </c>
      <c r="L27" s="44">
        <v>133.74</v>
      </c>
      <c r="M27" s="43">
        <f t="shared" si="4"/>
        <v>141.45000000000002</v>
      </c>
      <c r="N27" s="45">
        <f t="shared" si="2"/>
        <v>1.0000000000000002</v>
      </c>
      <c r="O27" s="150">
        <v>21.09</v>
      </c>
      <c r="P27" s="150">
        <v>0</v>
      </c>
      <c r="Q27" s="150">
        <f t="shared" si="3"/>
        <v>21.09</v>
      </c>
      <c r="R27" s="150">
        <f>1.617*12</f>
        <v>19.404</v>
      </c>
      <c r="S27" s="151"/>
      <c r="T27" s="151"/>
    </row>
    <row r="28" spans="1:20" ht="15.75" x14ac:dyDescent="0.25">
      <c r="A28" s="188">
        <v>23</v>
      </c>
      <c r="B28" s="5" t="s">
        <v>34</v>
      </c>
      <c r="C28" s="137">
        <v>41560</v>
      </c>
      <c r="D28" s="43">
        <v>686.21</v>
      </c>
      <c r="E28" s="43">
        <v>69.09</v>
      </c>
      <c r="F28" s="43">
        <v>53</v>
      </c>
      <c r="G28" s="43">
        <v>356.09</v>
      </c>
      <c r="H28" s="43">
        <v>90.53</v>
      </c>
      <c r="I28" s="43">
        <f t="shared" si="0"/>
        <v>446.62</v>
      </c>
      <c r="J28" s="44">
        <v>9.32</v>
      </c>
      <c r="K28" s="44">
        <v>37</v>
      </c>
      <c r="L28" s="44">
        <v>409.62</v>
      </c>
      <c r="M28" s="43">
        <f t="shared" si="4"/>
        <v>446.62</v>
      </c>
      <c r="N28" s="45">
        <f t="shared" si="2"/>
        <v>1</v>
      </c>
      <c r="O28" s="148">
        <v>15.95</v>
      </c>
      <c r="P28" s="148">
        <v>0.99</v>
      </c>
      <c r="Q28" s="148">
        <f t="shared" si="3"/>
        <v>16.939999999999998</v>
      </c>
      <c r="R28" s="148">
        <f>1.3*12</f>
        <v>15.600000000000001</v>
      </c>
      <c r="S28" s="148">
        <f>0.08*12</f>
        <v>0.96</v>
      </c>
      <c r="T28" s="148"/>
    </row>
    <row r="29" spans="1:20" ht="15.75" x14ac:dyDescent="0.25">
      <c r="A29" s="188">
        <v>24</v>
      </c>
      <c r="B29" s="5" t="s">
        <v>48</v>
      </c>
      <c r="C29" s="137">
        <v>42383</v>
      </c>
      <c r="D29" s="43">
        <v>6.08</v>
      </c>
      <c r="E29" s="43">
        <v>75.739999999999995</v>
      </c>
      <c r="F29" s="43">
        <v>40.36</v>
      </c>
      <c r="G29" s="43">
        <v>3.45</v>
      </c>
      <c r="H29" s="43">
        <v>0.61</v>
      </c>
      <c r="I29" s="43">
        <f t="shared" si="0"/>
        <v>4.0600000000000005</v>
      </c>
      <c r="J29" s="44">
        <v>0.16500999999999999</v>
      </c>
      <c r="K29" s="44">
        <v>0.54706999999999995</v>
      </c>
      <c r="L29" s="44">
        <v>3.2408100000000002</v>
      </c>
      <c r="M29" s="44">
        <f t="shared" si="4"/>
        <v>3.7878800000000004</v>
      </c>
      <c r="N29" s="45">
        <f t="shared" si="2"/>
        <v>0.93297536945812809</v>
      </c>
      <c r="O29" s="148">
        <v>0.34</v>
      </c>
      <c r="P29" s="148">
        <v>0.24</v>
      </c>
      <c r="Q29" s="148">
        <f t="shared" si="3"/>
        <v>0.58000000000000007</v>
      </c>
      <c r="R29" s="148">
        <f>0.02*12</f>
        <v>0.24</v>
      </c>
      <c r="S29" s="148"/>
      <c r="T29" s="148"/>
    </row>
    <row r="30" spans="1:20" ht="15.75" x14ac:dyDescent="0.25">
      <c r="A30" s="188">
        <v>25</v>
      </c>
      <c r="B30" s="5" t="s">
        <v>132</v>
      </c>
      <c r="C30" s="137">
        <v>42690</v>
      </c>
      <c r="D30" s="43">
        <v>721.39</v>
      </c>
      <c r="E30" s="43">
        <v>62.55</v>
      </c>
      <c r="F30" s="43">
        <v>37.79</v>
      </c>
      <c r="G30" s="43">
        <v>232.62</v>
      </c>
      <c r="H30" s="43">
        <v>132.08000000000001</v>
      </c>
      <c r="I30" s="43">
        <f t="shared" si="0"/>
        <v>364.70000000000005</v>
      </c>
      <c r="J30" s="44">
        <v>17.165929999999999</v>
      </c>
      <c r="K30" s="44">
        <v>73.270380000000003</v>
      </c>
      <c r="L30" s="44">
        <v>284.06673999999998</v>
      </c>
      <c r="M30" s="44">
        <f t="shared" si="4"/>
        <v>357.33711999999997</v>
      </c>
      <c r="N30" s="45">
        <f t="shared" si="2"/>
        <v>0.97981113243761975</v>
      </c>
      <c r="O30" s="148"/>
      <c r="P30" s="148"/>
      <c r="Q30" s="148"/>
      <c r="R30" s="148"/>
      <c r="S30" s="148"/>
      <c r="T30" s="148"/>
    </row>
    <row r="31" spans="1:20" ht="15.75" x14ac:dyDescent="0.25">
      <c r="A31" s="188">
        <v>26</v>
      </c>
      <c r="B31" s="5" t="s">
        <v>119</v>
      </c>
      <c r="C31" s="137">
        <v>42290</v>
      </c>
      <c r="D31" s="44">
        <v>352.89</v>
      </c>
      <c r="E31" s="44">
        <v>60.96</v>
      </c>
      <c r="F31" s="44">
        <v>41.14</v>
      </c>
      <c r="G31" s="44">
        <v>143.079216</v>
      </c>
      <c r="H31" s="44">
        <v>48.619252000000003</v>
      </c>
      <c r="I31" s="44">
        <f t="shared" si="0"/>
        <v>191.69846799999999</v>
      </c>
      <c r="J31" s="44">
        <v>5.67</v>
      </c>
      <c r="K31" s="44">
        <v>15.29</v>
      </c>
      <c r="L31" s="44">
        <v>176.33</v>
      </c>
      <c r="M31" s="43">
        <f t="shared" si="4"/>
        <v>191.62</v>
      </c>
      <c r="N31" s="45">
        <f t="shared" si="2"/>
        <v>0.99959066965522136</v>
      </c>
      <c r="O31" s="151">
        <v>17.18</v>
      </c>
      <c r="P31" s="151">
        <v>1.53</v>
      </c>
      <c r="Q31" s="151">
        <f t="shared" si="3"/>
        <v>18.71</v>
      </c>
      <c r="R31" s="151">
        <f>1.54*12</f>
        <v>18.48</v>
      </c>
      <c r="S31" s="151"/>
      <c r="T31" s="151"/>
    </row>
    <row r="32" spans="1:20" ht="15.75" x14ac:dyDescent="0.25">
      <c r="A32" s="188">
        <v>27</v>
      </c>
      <c r="B32" s="5" t="s">
        <v>35</v>
      </c>
      <c r="C32" s="137">
        <v>42260</v>
      </c>
      <c r="D32" s="43">
        <v>36.71</v>
      </c>
      <c r="E32" s="44">
        <v>74.75</v>
      </c>
      <c r="F32" s="44">
        <v>49.54</v>
      </c>
      <c r="G32" s="43">
        <v>20.260000000000002</v>
      </c>
      <c r="H32" s="43">
        <v>4.76</v>
      </c>
      <c r="I32" s="43">
        <f t="shared" si="0"/>
        <v>25.020000000000003</v>
      </c>
      <c r="J32" s="44">
        <v>1.0962000000000001</v>
      </c>
      <c r="K32" s="44">
        <v>4.97933</v>
      </c>
      <c r="L32" s="44">
        <v>19.848800000000001</v>
      </c>
      <c r="M32" s="44">
        <f t="shared" si="4"/>
        <v>24.828130000000002</v>
      </c>
      <c r="N32" s="45">
        <f t="shared" si="2"/>
        <v>0.99233133493205428</v>
      </c>
      <c r="O32" s="151">
        <v>0.26</v>
      </c>
      <c r="P32" s="151">
        <v>0.17</v>
      </c>
      <c r="Q32" s="151">
        <f t="shared" si="3"/>
        <v>0.43000000000000005</v>
      </c>
      <c r="R32" s="151">
        <f>0.02*12</f>
        <v>0.24</v>
      </c>
      <c r="S32" s="148"/>
      <c r="T32" s="148"/>
    </row>
    <row r="33" spans="1:20" ht="15.75" x14ac:dyDescent="0.25">
      <c r="A33" s="188">
        <v>28</v>
      </c>
      <c r="B33" s="5" t="s">
        <v>79</v>
      </c>
      <c r="C33" s="137">
        <v>42383</v>
      </c>
      <c r="D33" s="43">
        <v>1995.81</v>
      </c>
      <c r="E33" s="43">
        <v>79.56</v>
      </c>
      <c r="F33" s="43">
        <v>64.430000000000007</v>
      </c>
      <c r="G33" s="43">
        <v>1234.0899999999999</v>
      </c>
      <c r="H33" s="43">
        <v>286.52</v>
      </c>
      <c r="I33" s="43">
        <f t="shared" si="0"/>
        <v>1520.61</v>
      </c>
      <c r="J33" s="44">
        <v>40.945</v>
      </c>
      <c r="K33" s="44">
        <v>162.84978000000001</v>
      </c>
      <c r="L33" s="44">
        <v>1336.9816800000001</v>
      </c>
      <c r="M33" s="44">
        <f t="shared" si="4"/>
        <v>1499.8314600000001</v>
      </c>
      <c r="N33" s="45">
        <f t="shared" si="2"/>
        <v>0.9863353917177976</v>
      </c>
      <c r="O33" s="151">
        <v>96.14</v>
      </c>
      <c r="P33" s="151">
        <v>0</v>
      </c>
      <c r="Q33" s="151">
        <f t="shared" si="3"/>
        <v>96.14</v>
      </c>
      <c r="R33" s="151">
        <f>2.14*12</f>
        <v>25.68</v>
      </c>
      <c r="S33" s="151"/>
      <c r="T33" s="151"/>
    </row>
    <row r="34" spans="1:20" ht="15.75" x14ac:dyDescent="0.25">
      <c r="A34" s="188">
        <v>29</v>
      </c>
      <c r="B34" s="5" t="s">
        <v>38</v>
      </c>
      <c r="C34" s="137">
        <v>42290</v>
      </c>
      <c r="D34" s="43">
        <v>101.17</v>
      </c>
      <c r="E34" s="44">
        <v>65.260000000000005</v>
      </c>
      <c r="F34" s="43">
        <v>52.05</v>
      </c>
      <c r="G34" s="43">
        <v>45.85</v>
      </c>
      <c r="H34" s="43">
        <v>16.09</v>
      </c>
      <c r="I34" s="43">
        <f t="shared" si="0"/>
        <v>61.94</v>
      </c>
      <c r="J34" s="44">
        <v>1.8411500000000001</v>
      </c>
      <c r="K34" s="44">
        <v>7.9184599999999996</v>
      </c>
      <c r="L34" s="44">
        <v>54.039439999999999</v>
      </c>
      <c r="M34" s="43">
        <f t="shared" si="4"/>
        <v>61.957899999999995</v>
      </c>
      <c r="N34" s="45">
        <f t="shared" si="2"/>
        <v>1.0002889893445268</v>
      </c>
      <c r="O34" s="150"/>
      <c r="P34" s="150"/>
      <c r="Q34" s="150"/>
      <c r="R34" s="150">
        <v>0.03</v>
      </c>
      <c r="S34" s="150">
        <v>0.105</v>
      </c>
      <c r="T34" s="151"/>
    </row>
    <row r="35" spans="1:20" ht="15.75" x14ac:dyDescent="0.25">
      <c r="A35" s="188">
        <v>30</v>
      </c>
      <c r="B35" s="5" t="s">
        <v>64</v>
      </c>
      <c r="C35" s="137">
        <v>42171</v>
      </c>
      <c r="D35" s="43">
        <v>913.48</v>
      </c>
      <c r="E35" s="43">
        <v>74.47</v>
      </c>
      <c r="F35" s="43">
        <v>47.55</v>
      </c>
      <c r="G35" s="43">
        <v>463.31</v>
      </c>
      <c r="H35" s="43">
        <v>138.53</v>
      </c>
      <c r="I35" s="43">
        <f t="shared" si="0"/>
        <v>601.84</v>
      </c>
      <c r="J35" s="44">
        <v>15.859389999999999</v>
      </c>
      <c r="K35" s="44">
        <v>51.820540000000001</v>
      </c>
      <c r="L35" s="44">
        <v>550.01715999999999</v>
      </c>
      <c r="M35" s="44">
        <f t="shared" si="4"/>
        <v>601.83770000000004</v>
      </c>
      <c r="N35" s="45">
        <f t="shared" si="2"/>
        <v>0.99999617838628208</v>
      </c>
      <c r="O35" s="151"/>
      <c r="P35" s="151"/>
      <c r="Q35" s="151"/>
      <c r="R35" s="151">
        <v>30.64</v>
      </c>
      <c r="S35" s="151">
        <v>3.8660000000000001</v>
      </c>
      <c r="T35" s="151"/>
    </row>
    <row r="36" spans="1:20" ht="15.75" x14ac:dyDescent="0.25">
      <c r="A36" s="188">
        <v>31</v>
      </c>
      <c r="B36" s="5" t="s">
        <v>50</v>
      </c>
      <c r="C36" s="137">
        <v>42443</v>
      </c>
      <c r="D36" s="43">
        <v>3.8</v>
      </c>
      <c r="E36" s="43">
        <v>29.94</v>
      </c>
      <c r="F36" s="43">
        <v>1.7</v>
      </c>
      <c r="G36" s="43">
        <v>0.61</v>
      </c>
      <c r="H36" s="43">
        <v>0.02</v>
      </c>
      <c r="I36" s="43">
        <f t="shared" si="0"/>
        <v>0.63</v>
      </c>
      <c r="J36" s="44">
        <v>4.1430000000000002E-2</v>
      </c>
      <c r="K36" s="44">
        <v>0.16714000000000001</v>
      </c>
      <c r="L36" s="44">
        <v>0.37537999999999999</v>
      </c>
      <c r="M36" s="44">
        <f t="shared" si="4"/>
        <v>0.54252</v>
      </c>
      <c r="N36" s="45">
        <f t="shared" si="2"/>
        <v>0.8611428571428571</v>
      </c>
      <c r="O36" s="151"/>
      <c r="P36" s="151"/>
      <c r="Q36" s="151"/>
      <c r="R36" s="151"/>
      <c r="S36" s="151"/>
      <c r="T36" s="151"/>
    </row>
    <row r="37" spans="1:20" ht="15.75" x14ac:dyDescent="0.25">
      <c r="A37" s="188">
        <v>32</v>
      </c>
      <c r="B37" s="5" t="s">
        <v>43</v>
      </c>
      <c r="C37" s="137">
        <v>42324</v>
      </c>
      <c r="D37" s="43">
        <v>2.4300000000000002</v>
      </c>
      <c r="E37" s="43">
        <v>26.66</v>
      </c>
      <c r="F37" s="43">
        <v>56.47</v>
      </c>
      <c r="G37" s="43">
        <v>0.16</v>
      </c>
      <c r="H37" s="43">
        <v>1.03</v>
      </c>
      <c r="I37" s="43">
        <f t="shared" si="0"/>
        <v>1.19</v>
      </c>
      <c r="J37" s="44">
        <v>1.1129999999999999E-2</v>
      </c>
      <c r="K37" s="44">
        <v>0.05</v>
      </c>
      <c r="L37" s="44">
        <v>0.82604999999999995</v>
      </c>
      <c r="M37" s="44">
        <f t="shared" si="4"/>
        <v>0.87605</v>
      </c>
      <c r="N37" s="45">
        <f t="shared" si="2"/>
        <v>0.73617647058823532</v>
      </c>
      <c r="O37" s="151"/>
      <c r="P37" s="151"/>
      <c r="Q37" s="151"/>
      <c r="R37" s="151"/>
      <c r="S37" s="151"/>
      <c r="T37" s="151"/>
    </row>
    <row r="38" spans="1:20" ht="15.75" x14ac:dyDescent="0.25">
      <c r="A38" s="188">
        <v>33</v>
      </c>
      <c r="B38" s="62" t="s">
        <v>84</v>
      </c>
      <c r="C38" s="137">
        <v>42443</v>
      </c>
      <c r="D38" s="43">
        <v>3.43</v>
      </c>
      <c r="E38" s="43">
        <v>84.19</v>
      </c>
      <c r="F38" s="43">
        <v>51.54</v>
      </c>
      <c r="G38" s="43">
        <v>1.54</v>
      </c>
      <c r="H38" s="43">
        <v>0.82</v>
      </c>
      <c r="I38" s="43">
        <f t="shared" si="0"/>
        <v>2.36</v>
      </c>
      <c r="J38" s="44">
        <v>4.1759999999999999E-2</v>
      </c>
      <c r="K38" s="44">
        <v>0.2319</v>
      </c>
      <c r="L38" s="44">
        <f>(D51+L51)/100000</f>
        <v>1.92432</v>
      </c>
      <c r="M38" s="44">
        <f t="shared" si="4"/>
        <v>2.1562200000000002</v>
      </c>
      <c r="N38" s="45">
        <f t="shared" si="2"/>
        <v>0.91365254237288152</v>
      </c>
      <c r="O38" s="151"/>
      <c r="P38" s="151"/>
      <c r="Q38" s="151"/>
      <c r="R38" s="151"/>
      <c r="S38" s="151"/>
      <c r="T38" s="151"/>
    </row>
    <row r="39" spans="1:20" ht="15.75" x14ac:dyDescent="0.25">
      <c r="A39" s="188">
        <v>34</v>
      </c>
      <c r="B39" s="5" t="s">
        <v>37</v>
      </c>
      <c r="C39" s="137">
        <v>42230</v>
      </c>
      <c r="D39" s="43">
        <v>0.64</v>
      </c>
      <c r="E39" s="44">
        <v>35.299999999999997</v>
      </c>
      <c r="F39" s="43">
        <v>33.56</v>
      </c>
      <c r="G39" s="43">
        <v>0.05</v>
      </c>
      <c r="H39" s="43">
        <v>0.17</v>
      </c>
      <c r="I39" s="43">
        <f t="shared" si="0"/>
        <v>0.22000000000000003</v>
      </c>
      <c r="J39" s="44">
        <v>0.01</v>
      </c>
      <c r="K39" s="44">
        <v>0.04</v>
      </c>
      <c r="L39" s="44">
        <v>0.18</v>
      </c>
      <c r="M39" s="43">
        <f t="shared" si="4"/>
        <v>0.22</v>
      </c>
      <c r="N39" s="45">
        <f t="shared" si="2"/>
        <v>0.99999999999999989</v>
      </c>
      <c r="O39" s="151"/>
      <c r="P39" s="151"/>
      <c r="Q39" s="151"/>
      <c r="R39" s="151"/>
      <c r="S39" s="151"/>
      <c r="T39" s="151"/>
    </row>
    <row r="40" spans="1:20" ht="15.75" x14ac:dyDescent="0.25">
      <c r="A40" s="188">
        <v>35</v>
      </c>
      <c r="B40" s="5" t="s">
        <v>41</v>
      </c>
      <c r="C40" s="137">
        <v>41684</v>
      </c>
      <c r="D40" s="43">
        <v>10.55</v>
      </c>
      <c r="E40" s="43">
        <v>38.54</v>
      </c>
      <c r="F40" s="43">
        <v>47.26</v>
      </c>
      <c r="G40" s="43">
        <v>0.11</v>
      </c>
      <c r="H40" s="43">
        <v>4.8499999999999996</v>
      </c>
      <c r="I40" s="43">
        <f t="shared" si="0"/>
        <v>4.96</v>
      </c>
      <c r="J40" s="44">
        <v>1.2899999999999999E-3</v>
      </c>
      <c r="K40" s="44">
        <v>5.8700000000000002E-3</v>
      </c>
      <c r="L40" s="44">
        <v>2.7619099999999999</v>
      </c>
      <c r="M40" s="44">
        <f t="shared" si="4"/>
        <v>2.7677799999999997</v>
      </c>
      <c r="N40" s="45">
        <f t="shared" si="2"/>
        <v>0.5580201612903225</v>
      </c>
      <c r="O40" s="151"/>
      <c r="P40" s="151"/>
      <c r="Q40" s="151"/>
      <c r="R40" s="151"/>
      <c r="S40" s="151"/>
      <c r="T40" s="151"/>
    </row>
    <row r="41" spans="1:20" ht="15.75" x14ac:dyDescent="0.25">
      <c r="A41" s="188">
        <v>36</v>
      </c>
      <c r="B41" s="5" t="s">
        <v>42</v>
      </c>
      <c r="C41" s="137">
        <v>42260</v>
      </c>
      <c r="D41" s="43">
        <v>12.44</v>
      </c>
      <c r="E41" s="43">
        <v>59.68</v>
      </c>
      <c r="F41" s="43">
        <v>46.94</v>
      </c>
      <c r="G41" s="43">
        <v>2.35</v>
      </c>
      <c r="H41" s="43">
        <v>3.99</v>
      </c>
      <c r="I41" s="43">
        <f t="shared" si="0"/>
        <v>6.34</v>
      </c>
      <c r="J41" s="44">
        <v>0.26095000000000002</v>
      </c>
      <c r="K41" s="44">
        <v>0.85529999999999995</v>
      </c>
      <c r="L41" s="44">
        <v>5.3007799999999996</v>
      </c>
      <c r="M41" s="44">
        <f t="shared" si="4"/>
        <v>6.1560799999999993</v>
      </c>
      <c r="N41" s="45">
        <f t="shared" si="2"/>
        <v>0.97099053627760246</v>
      </c>
      <c r="O41" s="151"/>
      <c r="P41" s="151"/>
      <c r="Q41" s="151"/>
      <c r="R41" s="151"/>
      <c r="S41" s="151"/>
      <c r="T41" s="151"/>
    </row>
    <row r="42" spans="1:20" ht="15.75" x14ac:dyDescent="0.25">
      <c r="A42" s="168"/>
      <c r="B42" s="43" t="s">
        <v>19</v>
      </c>
      <c r="C42" s="43"/>
      <c r="D42" s="44">
        <f>SUM(D6:D41)</f>
        <v>12101.962379999997</v>
      </c>
      <c r="E42" s="43"/>
      <c r="F42" s="43"/>
      <c r="G42" s="44">
        <f>SUM(G6:G41)</f>
        <v>6249.3287250080002</v>
      </c>
      <c r="H42" s="44">
        <f t="shared" ref="H42:M42" si="5">SUM(H6:H41)</f>
        <v>1885.6135898399993</v>
      </c>
      <c r="I42" s="44">
        <f t="shared" si="5"/>
        <v>8134.9423148480009</v>
      </c>
      <c r="J42" s="44">
        <f t="shared" si="5"/>
        <v>236.02024999999998</v>
      </c>
      <c r="K42" s="44">
        <f t="shared" si="5"/>
        <v>939.92132000000015</v>
      </c>
      <c r="L42" s="44">
        <f t="shared" si="5"/>
        <v>7132.1553299999996</v>
      </c>
      <c r="M42" s="138">
        <f t="shared" si="5"/>
        <v>8072.07665</v>
      </c>
      <c r="N42" s="48"/>
      <c r="O42" s="148">
        <f>SUM(O6:O33)</f>
        <v>353.59999999999997</v>
      </c>
      <c r="P42" s="148">
        <f>SUM(P15:P33)</f>
        <v>5.19</v>
      </c>
      <c r="Q42" s="148">
        <f t="shared" si="3"/>
        <v>358.78999999999996</v>
      </c>
      <c r="R42" s="148">
        <f>SUM(R6:R33)</f>
        <v>274.39299999999997</v>
      </c>
      <c r="S42" s="148"/>
      <c r="T42" s="148"/>
    </row>
    <row r="43" spans="1:20" ht="15.75" x14ac:dyDescent="0.25">
      <c r="A43" s="160"/>
      <c r="B43" s="164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</row>
    <row r="44" spans="1:20" ht="15.75" x14ac:dyDescent="0.25">
      <c r="A44" s="282" t="s">
        <v>139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155"/>
      <c r="P44" s="155"/>
      <c r="Q44" s="155"/>
      <c r="R44" s="155"/>
      <c r="S44" s="155"/>
      <c r="T44" s="155"/>
    </row>
    <row r="45" spans="1:20" ht="15.75" x14ac:dyDescent="0.25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55"/>
      <c r="P45" s="155"/>
      <c r="Q45" s="155"/>
      <c r="R45" s="155"/>
      <c r="S45" s="155"/>
      <c r="T45" s="155"/>
    </row>
    <row r="46" spans="1:20" ht="15.75" x14ac:dyDescent="0.25">
      <c r="A46" s="319" t="s">
        <v>160</v>
      </c>
      <c r="B46" s="319"/>
      <c r="C46" s="319"/>
      <c r="D46" s="319"/>
      <c r="E46" s="319"/>
      <c r="F46" s="319"/>
      <c r="G46" s="187"/>
      <c r="H46" s="187"/>
      <c r="I46" s="319" t="s">
        <v>161</v>
      </c>
      <c r="J46" s="319"/>
      <c r="K46" s="319"/>
      <c r="L46" s="319"/>
      <c r="M46" s="319"/>
      <c r="N46" s="319"/>
      <c r="O46" s="155"/>
      <c r="P46" s="155"/>
      <c r="Q46" s="155"/>
      <c r="R46" s="155"/>
      <c r="S46" s="155"/>
      <c r="T46" s="155"/>
    </row>
    <row r="47" spans="1:20" x14ac:dyDescent="0.25">
      <c r="A47" s="161"/>
      <c r="B47" s="164"/>
      <c r="I47" s="161"/>
      <c r="J47" s="164"/>
    </row>
    <row r="48" spans="1:20" x14ac:dyDescent="0.25">
      <c r="A48" s="320" t="s">
        <v>167</v>
      </c>
      <c r="B48" s="320"/>
      <c r="C48" s="320"/>
      <c r="D48" s="320"/>
      <c r="E48" s="320"/>
      <c r="F48" s="320"/>
      <c r="I48" s="320" t="s">
        <v>167</v>
      </c>
      <c r="J48" s="320"/>
      <c r="K48" s="320"/>
      <c r="L48" s="320"/>
      <c r="M48" s="320"/>
      <c r="N48" s="320"/>
    </row>
    <row r="49" spans="1:14" x14ac:dyDescent="0.25">
      <c r="A49" s="263" t="s">
        <v>157</v>
      </c>
      <c r="B49" s="263"/>
      <c r="C49" s="263"/>
      <c r="D49" s="24">
        <v>4133</v>
      </c>
      <c r="E49" s="27"/>
      <c r="F49" s="27"/>
      <c r="I49" s="263" t="s">
        <v>157</v>
      </c>
      <c r="J49" s="263"/>
      <c r="K49" s="263"/>
      <c r="L49" s="24">
        <v>44</v>
      </c>
      <c r="M49" s="27"/>
      <c r="N49" s="27"/>
    </row>
    <row r="50" spans="1:14" x14ac:dyDescent="0.25">
      <c r="A50" s="263" t="s">
        <v>158</v>
      </c>
      <c r="B50" s="263"/>
      <c r="C50" s="263"/>
      <c r="D50" s="24">
        <v>23000</v>
      </c>
      <c r="E50" s="27"/>
      <c r="F50" s="27"/>
      <c r="I50" s="263" t="s">
        <v>158</v>
      </c>
      <c r="J50" s="263"/>
      <c r="K50" s="263"/>
      <c r="L50" s="24">
        <v>197</v>
      </c>
      <c r="M50" s="27"/>
      <c r="N50" s="27"/>
    </row>
    <row r="51" spans="1:14" x14ac:dyDescent="0.25">
      <c r="A51" s="263" t="s">
        <v>162</v>
      </c>
      <c r="B51" s="263"/>
      <c r="C51" s="263"/>
      <c r="D51" s="24">
        <v>156859</v>
      </c>
      <c r="E51" s="27"/>
      <c r="F51" s="27"/>
      <c r="I51" s="263" t="s">
        <v>162</v>
      </c>
      <c r="J51" s="263"/>
      <c r="K51" s="263"/>
      <c r="L51" s="24">
        <v>35573</v>
      </c>
      <c r="M51" s="27"/>
      <c r="N51" s="27"/>
    </row>
    <row r="52" spans="1:14" x14ac:dyDescent="0.25">
      <c r="B52" s="167"/>
    </row>
    <row r="53" spans="1:14" x14ac:dyDescent="0.25">
      <c r="B53" s="167"/>
    </row>
  </sheetData>
  <mergeCells count="35">
    <mergeCell ref="A1:T1"/>
    <mergeCell ref="A2:A5"/>
    <mergeCell ref="B2:B5"/>
    <mergeCell ref="C2:C5"/>
    <mergeCell ref="D2:D5"/>
    <mergeCell ref="E2:F3"/>
    <mergeCell ref="G2:I3"/>
    <mergeCell ref="J2:N3"/>
    <mergeCell ref="O2:Q3"/>
    <mergeCell ref="R2:T3"/>
    <mergeCell ref="S4:S5"/>
    <mergeCell ref="T4:T5"/>
    <mergeCell ref="P4:P5"/>
    <mergeCell ref="Q4:Q5"/>
    <mergeCell ref="R4:R5"/>
    <mergeCell ref="A48:F48"/>
    <mergeCell ref="I48:N48"/>
    <mergeCell ref="M4:M5"/>
    <mergeCell ref="N4:N5"/>
    <mergeCell ref="O4:O5"/>
    <mergeCell ref="E4:E5"/>
    <mergeCell ref="F4:F5"/>
    <mergeCell ref="G4:G5"/>
    <mergeCell ref="H4:H5"/>
    <mergeCell ref="I4:I5"/>
    <mergeCell ref="J4:K4"/>
    <mergeCell ref="A44:N44"/>
    <mergeCell ref="A46:F46"/>
    <mergeCell ref="I46:N46"/>
    <mergeCell ref="A49:C49"/>
    <mergeCell ref="I49:K49"/>
    <mergeCell ref="A50:C50"/>
    <mergeCell ref="I50:K50"/>
    <mergeCell ref="A51:C51"/>
    <mergeCell ref="I51:K51"/>
  </mergeCells>
  <pageMargins left="0.7" right="0.7" top="0.75" bottom="0.75" header="0.3" footer="0.3"/>
  <pageSetup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zoomScale="115" zoomScaleNormal="115" workbookViewId="0">
      <selection activeCell="U11" sqref="U11"/>
    </sheetView>
  </sheetViews>
  <sheetFormatPr defaultRowHeight="15" x14ac:dyDescent="0.25"/>
  <cols>
    <col min="1" max="1" width="4.85546875" style="209" customWidth="1"/>
    <col min="2" max="2" width="18.85546875" style="209" customWidth="1"/>
    <col min="3" max="3" width="8.140625" style="209" customWidth="1"/>
    <col min="4" max="4" width="12.28515625" style="209" customWidth="1"/>
    <col min="5" max="7" width="6.7109375" style="209" customWidth="1"/>
    <col min="8" max="10" width="9.7109375" style="209" customWidth="1"/>
    <col min="11" max="12" width="8" style="209" customWidth="1"/>
    <col min="13" max="14" width="10.28515625" style="209" customWidth="1"/>
    <col min="15" max="15" width="10.140625" style="209" customWidth="1"/>
    <col min="16" max="16" width="11.140625" style="209" hidden="1" customWidth="1"/>
    <col min="17" max="17" width="9.140625" style="209" hidden="1" customWidth="1"/>
    <col min="18" max="18" width="10.140625" style="209" hidden="1" customWidth="1"/>
    <col min="19" max="16384" width="9.140625" style="209"/>
  </cols>
  <sheetData>
    <row r="1" spans="1:19" ht="20.25" customHeight="1" x14ac:dyDescent="0.25">
      <c r="A1" s="330" t="s">
        <v>194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1" t="s">
        <v>182</v>
      </c>
      <c r="Q1" s="333" t="s">
        <v>183</v>
      </c>
      <c r="R1" s="331" t="s">
        <v>186</v>
      </c>
    </row>
    <row r="2" spans="1:19" ht="32.25" hidden="1" customHeight="1" x14ac:dyDescent="0.25">
      <c r="A2" s="332" t="s">
        <v>190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1"/>
      <c r="Q2" s="333"/>
      <c r="R2" s="331"/>
    </row>
    <row r="3" spans="1:19" ht="34.5" customHeight="1" x14ac:dyDescent="0.25">
      <c r="A3" s="330" t="s">
        <v>151</v>
      </c>
      <c r="B3" s="330" t="s">
        <v>142</v>
      </c>
      <c r="C3" s="330" t="s">
        <v>141</v>
      </c>
      <c r="D3" s="330" t="s">
        <v>192</v>
      </c>
      <c r="E3" s="330" t="s">
        <v>126</v>
      </c>
      <c r="F3" s="330"/>
      <c r="G3" s="330"/>
      <c r="H3" s="330" t="s">
        <v>4</v>
      </c>
      <c r="I3" s="330"/>
      <c r="J3" s="330"/>
      <c r="K3" s="330" t="s">
        <v>154</v>
      </c>
      <c r="L3" s="330"/>
      <c r="M3" s="330"/>
      <c r="N3" s="330"/>
      <c r="O3" s="330"/>
      <c r="P3" s="331"/>
      <c r="Q3" s="333"/>
      <c r="R3" s="331" t="s">
        <v>187</v>
      </c>
    </row>
    <row r="4" spans="1:19" ht="34.5" customHeight="1" x14ac:dyDescent="0.25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1"/>
      <c r="Q4" s="333"/>
      <c r="R4" s="331"/>
    </row>
    <row r="5" spans="1:19" ht="34.5" customHeight="1" x14ac:dyDescent="0.25">
      <c r="A5" s="330"/>
      <c r="B5" s="330"/>
      <c r="C5" s="330"/>
      <c r="D5" s="330"/>
      <c r="E5" s="330" t="s">
        <v>117</v>
      </c>
      <c r="F5" s="330" t="s">
        <v>144</v>
      </c>
      <c r="G5" s="330" t="s">
        <v>19</v>
      </c>
      <c r="H5" s="330" t="s">
        <v>149</v>
      </c>
      <c r="I5" s="330" t="s">
        <v>150</v>
      </c>
      <c r="J5" s="330" t="s">
        <v>145</v>
      </c>
      <c r="K5" s="330" t="s">
        <v>62</v>
      </c>
      <c r="L5" s="330"/>
      <c r="M5" s="213" t="s">
        <v>146</v>
      </c>
      <c r="N5" s="330" t="s">
        <v>81</v>
      </c>
      <c r="O5" s="330" t="s">
        <v>16</v>
      </c>
      <c r="P5" s="331"/>
      <c r="Q5" s="333"/>
      <c r="R5" s="331"/>
    </row>
    <row r="6" spans="1:19" ht="34.5" customHeight="1" x14ac:dyDescent="0.25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213" t="s">
        <v>165</v>
      </c>
      <c r="L6" s="213" t="s">
        <v>166</v>
      </c>
      <c r="M6" s="213" t="s">
        <v>114</v>
      </c>
      <c r="N6" s="330"/>
      <c r="O6" s="334"/>
      <c r="P6" s="331"/>
      <c r="Q6" s="333"/>
      <c r="R6" s="331"/>
    </row>
    <row r="7" spans="1:19" ht="18" customHeight="1" x14ac:dyDescent="0.25">
      <c r="A7" s="214">
        <v>1</v>
      </c>
      <c r="B7" s="214" t="s">
        <v>47</v>
      </c>
      <c r="C7" s="215">
        <v>42353</v>
      </c>
      <c r="D7" s="214">
        <v>493.77</v>
      </c>
      <c r="E7" s="214">
        <v>60.96</v>
      </c>
      <c r="F7" s="214">
        <v>41.14</v>
      </c>
      <c r="G7" s="214">
        <f>J7/D7*100</f>
        <v>54.322862871377367</v>
      </c>
      <c r="H7" s="214">
        <v>200.2</v>
      </c>
      <c r="I7" s="214">
        <v>68.03</v>
      </c>
      <c r="J7" s="214">
        <f t="shared" ref="J7:J42" si="0">H7+I7</f>
        <v>268.23</v>
      </c>
      <c r="K7" s="216">
        <v>9.09</v>
      </c>
      <c r="L7" s="216">
        <v>23.52</v>
      </c>
      <c r="M7" s="216">
        <v>244.71</v>
      </c>
      <c r="N7" s="216">
        <f t="shared" ref="N7:N14" si="1">L7+M7</f>
        <v>268.23</v>
      </c>
      <c r="O7" s="217">
        <f t="shared" ref="O7:O43" si="2">N7/J7</f>
        <v>1</v>
      </c>
      <c r="P7" s="212">
        <f>J7-N7</f>
        <v>0</v>
      </c>
      <c r="Q7" s="210"/>
      <c r="R7" s="210"/>
    </row>
    <row r="8" spans="1:19" ht="18" customHeight="1" x14ac:dyDescent="0.25">
      <c r="A8" s="214">
        <v>2</v>
      </c>
      <c r="B8" s="214" t="s">
        <v>105</v>
      </c>
      <c r="C8" s="215">
        <v>42476</v>
      </c>
      <c r="D8" s="214">
        <v>13.83</v>
      </c>
      <c r="E8" s="214">
        <v>66.31</v>
      </c>
      <c r="F8" s="214">
        <v>51.55</v>
      </c>
      <c r="G8" s="214">
        <f t="shared" ref="G8:G43" si="3">J8/D8*100</f>
        <v>62.979031091829363</v>
      </c>
      <c r="H8" s="214">
        <v>7.09</v>
      </c>
      <c r="I8" s="214">
        <v>1.62</v>
      </c>
      <c r="J8" s="214">
        <f t="shared" si="0"/>
        <v>8.7100000000000009</v>
      </c>
      <c r="K8" s="216">
        <v>0.37</v>
      </c>
      <c r="L8" s="216">
        <v>1.4731000000000001</v>
      </c>
      <c r="M8" s="216">
        <v>6.7381099999999998</v>
      </c>
      <c r="N8" s="216">
        <f t="shared" si="1"/>
        <v>8.2112099999999995</v>
      </c>
      <c r="O8" s="217">
        <f t="shared" si="2"/>
        <v>0.94273363949483335</v>
      </c>
      <c r="P8" s="212">
        <f t="shared" ref="P8:P42" si="4">J8-N8</f>
        <v>0.4987900000000014</v>
      </c>
      <c r="Q8" s="210"/>
      <c r="R8" s="210"/>
    </row>
    <row r="9" spans="1:19" ht="18" customHeight="1" x14ac:dyDescent="0.25">
      <c r="A9" s="214">
        <v>3</v>
      </c>
      <c r="B9" s="214" t="s">
        <v>45</v>
      </c>
      <c r="C9" s="215">
        <v>42353</v>
      </c>
      <c r="D9" s="214">
        <v>311.69</v>
      </c>
      <c r="E9" s="214">
        <v>84.17</v>
      </c>
      <c r="F9" s="214">
        <v>60.35</v>
      </c>
      <c r="G9" s="214">
        <f t="shared" si="3"/>
        <v>80.817478905322602</v>
      </c>
      <c r="H9" s="214">
        <v>225.41</v>
      </c>
      <c r="I9" s="214">
        <v>26.49</v>
      </c>
      <c r="J9" s="216">
        <f t="shared" si="0"/>
        <v>251.9</v>
      </c>
      <c r="K9" s="216">
        <v>7.0267600000000003</v>
      </c>
      <c r="L9" s="216">
        <v>29.586539999999999</v>
      </c>
      <c r="M9" s="216">
        <v>221.9427</v>
      </c>
      <c r="N9" s="216">
        <f t="shared" si="1"/>
        <v>251.52924000000002</v>
      </c>
      <c r="O9" s="217">
        <f t="shared" si="2"/>
        <v>0.99852814608971818</v>
      </c>
      <c r="P9" s="212">
        <f t="shared" si="4"/>
        <v>0.37075999999998999</v>
      </c>
      <c r="Q9" s="210"/>
      <c r="R9" s="210"/>
    </row>
    <row r="10" spans="1:19" ht="18" customHeight="1" x14ac:dyDescent="0.25">
      <c r="A10" s="214">
        <v>4</v>
      </c>
      <c r="B10" s="214" t="s">
        <v>25</v>
      </c>
      <c r="C10" s="215">
        <v>41712</v>
      </c>
      <c r="D10" s="214">
        <v>1038.05</v>
      </c>
      <c r="E10" s="214">
        <v>85.12</v>
      </c>
      <c r="F10" s="214">
        <v>74.53</v>
      </c>
      <c r="G10" s="214">
        <f t="shared" si="3"/>
        <v>83.922739752420412</v>
      </c>
      <c r="H10" s="214">
        <v>783.74</v>
      </c>
      <c r="I10" s="214">
        <v>87.42</v>
      </c>
      <c r="J10" s="214">
        <f t="shared" si="0"/>
        <v>871.16</v>
      </c>
      <c r="K10" s="216">
        <v>25.01</v>
      </c>
      <c r="L10" s="216">
        <v>125.05</v>
      </c>
      <c r="M10" s="216">
        <v>746.11341000000004</v>
      </c>
      <c r="N10" s="214">
        <f t="shared" si="1"/>
        <v>871.16341</v>
      </c>
      <c r="O10" s="217">
        <f t="shared" si="2"/>
        <v>1.000003914321135</v>
      </c>
      <c r="P10" s="212">
        <f t="shared" si="4"/>
        <v>-3.4100000000307773E-3</v>
      </c>
      <c r="Q10" s="210">
        <v>43971</v>
      </c>
      <c r="R10" s="210"/>
    </row>
    <row r="11" spans="1:19" ht="18" customHeight="1" x14ac:dyDescent="0.25">
      <c r="A11" s="214">
        <v>5</v>
      </c>
      <c r="B11" s="214" t="s">
        <v>156</v>
      </c>
      <c r="C11" s="215">
        <v>41653</v>
      </c>
      <c r="D11" s="214">
        <v>255.4</v>
      </c>
      <c r="E11" s="214">
        <v>84.25</v>
      </c>
      <c r="F11" s="214">
        <v>59.98</v>
      </c>
      <c r="G11" s="214">
        <f t="shared" si="3"/>
        <v>78.610023492560671</v>
      </c>
      <c r="H11" s="214">
        <v>165.16</v>
      </c>
      <c r="I11" s="214">
        <v>35.61</v>
      </c>
      <c r="J11" s="214">
        <f t="shared" si="0"/>
        <v>200.76999999999998</v>
      </c>
      <c r="K11" s="216">
        <v>7.19</v>
      </c>
      <c r="L11" s="216">
        <v>20.420000000000002</v>
      </c>
      <c r="M11" s="216">
        <v>180.35</v>
      </c>
      <c r="N11" s="214">
        <f t="shared" si="1"/>
        <v>200.76999999999998</v>
      </c>
      <c r="O11" s="217">
        <f t="shared" si="2"/>
        <v>1</v>
      </c>
      <c r="P11" s="212">
        <f t="shared" si="4"/>
        <v>0</v>
      </c>
      <c r="Q11" s="210"/>
      <c r="R11" s="210"/>
    </row>
    <row r="12" spans="1:19" ht="18" customHeight="1" x14ac:dyDescent="0.25">
      <c r="A12" s="214">
        <v>6</v>
      </c>
      <c r="B12" s="214" t="s">
        <v>27</v>
      </c>
      <c r="C12" s="215">
        <v>41560</v>
      </c>
      <c r="D12" s="214">
        <v>167.53</v>
      </c>
      <c r="E12" s="214">
        <v>37.69</v>
      </c>
      <c r="F12" s="214">
        <v>43.59</v>
      </c>
      <c r="G12" s="214">
        <f t="shared" si="3"/>
        <v>43.442965439025848</v>
      </c>
      <c r="H12" s="214">
        <v>1.58</v>
      </c>
      <c r="I12" s="214">
        <v>71.2</v>
      </c>
      <c r="J12" s="214">
        <f t="shared" si="0"/>
        <v>72.78</v>
      </c>
      <c r="K12" s="216">
        <v>0.75946999999999998</v>
      </c>
      <c r="L12" s="216">
        <v>2.9040300000000001</v>
      </c>
      <c r="M12" s="216">
        <v>69.829210000000003</v>
      </c>
      <c r="N12" s="216">
        <f t="shared" si="1"/>
        <v>72.733240000000009</v>
      </c>
      <c r="O12" s="217">
        <f t="shared" si="2"/>
        <v>0.99935751580104437</v>
      </c>
      <c r="P12" s="212">
        <f t="shared" si="4"/>
        <v>4.6759999999991919E-2</v>
      </c>
      <c r="Q12" s="210"/>
      <c r="R12" s="210"/>
    </row>
    <row r="13" spans="1:19" ht="18" customHeight="1" x14ac:dyDescent="0.25">
      <c r="A13" s="214">
        <v>7</v>
      </c>
      <c r="B13" s="214" t="s">
        <v>46</v>
      </c>
      <c r="C13" s="215">
        <v>42353</v>
      </c>
      <c r="D13" s="214">
        <v>14.58</v>
      </c>
      <c r="E13" s="214">
        <v>42.24</v>
      </c>
      <c r="F13" s="214">
        <v>33.020000000000003</v>
      </c>
      <c r="G13" s="214">
        <f t="shared" si="3"/>
        <v>36.4883401920439</v>
      </c>
      <c r="H13" s="214">
        <v>2.33</v>
      </c>
      <c r="I13" s="214">
        <v>2.99</v>
      </c>
      <c r="J13" s="214">
        <f t="shared" si="0"/>
        <v>5.32</v>
      </c>
      <c r="K13" s="216">
        <v>0.12720000000000001</v>
      </c>
      <c r="L13" s="216">
        <v>0.49708000000000002</v>
      </c>
      <c r="M13" s="216">
        <v>4.8228600000000004</v>
      </c>
      <c r="N13" s="216">
        <f t="shared" si="1"/>
        <v>5.3199400000000008</v>
      </c>
      <c r="O13" s="217">
        <f t="shared" si="2"/>
        <v>0.99998872180451137</v>
      </c>
      <c r="P13" s="212">
        <f t="shared" si="4"/>
        <v>5.9999999999504894E-5</v>
      </c>
      <c r="Q13" s="210"/>
      <c r="R13" s="210"/>
    </row>
    <row r="14" spans="1:19" ht="18" customHeight="1" x14ac:dyDescent="0.25">
      <c r="A14" s="214">
        <v>8</v>
      </c>
      <c r="B14" s="214" t="s">
        <v>99</v>
      </c>
      <c r="C14" s="215">
        <v>42476</v>
      </c>
      <c r="D14" s="214">
        <v>603.84</v>
      </c>
      <c r="E14" s="214">
        <v>74.64</v>
      </c>
      <c r="F14" s="214">
        <v>48.25</v>
      </c>
      <c r="G14" s="214">
        <f t="shared" si="3"/>
        <v>63.400900900900893</v>
      </c>
      <c r="H14" s="214">
        <v>258.77999999999997</v>
      </c>
      <c r="I14" s="214">
        <v>124.06</v>
      </c>
      <c r="J14" s="214">
        <f t="shared" si="0"/>
        <v>382.84</v>
      </c>
      <c r="K14" s="216">
        <v>8.1157000000000004</v>
      </c>
      <c r="L14" s="216">
        <v>42.769739999999999</v>
      </c>
      <c r="M14" s="216">
        <v>339.76612999999998</v>
      </c>
      <c r="N14" s="216">
        <f t="shared" si="1"/>
        <v>382.53586999999999</v>
      </c>
      <c r="O14" s="217">
        <f t="shared" si="2"/>
        <v>0.99920559502664297</v>
      </c>
      <c r="P14" s="212">
        <f t="shared" si="4"/>
        <v>0.30412999999998647</v>
      </c>
      <c r="Q14" s="210"/>
      <c r="R14" s="210"/>
    </row>
    <row r="15" spans="1:19" ht="18" customHeight="1" x14ac:dyDescent="0.25">
      <c r="A15" s="214">
        <v>9</v>
      </c>
      <c r="B15" s="214" t="s">
        <v>28</v>
      </c>
      <c r="C15" s="215">
        <v>41530</v>
      </c>
      <c r="D15" s="214">
        <v>253.53</v>
      </c>
      <c r="E15" s="214">
        <v>54.61</v>
      </c>
      <c r="F15" s="214">
        <v>41.05</v>
      </c>
      <c r="G15" s="214">
        <f t="shared" si="3"/>
        <v>49.891531574172689</v>
      </c>
      <c r="H15" s="214">
        <v>90.28</v>
      </c>
      <c r="I15" s="214">
        <v>36.21</v>
      </c>
      <c r="J15" s="214">
        <f t="shared" si="0"/>
        <v>126.49000000000001</v>
      </c>
      <c r="K15" s="216">
        <v>2.68</v>
      </c>
      <c r="L15" s="216">
        <v>11.35</v>
      </c>
      <c r="M15" s="216">
        <v>115.14</v>
      </c>
      <c r="N15" s="214">
        <v>126.49</v>
      </c>
      <c r="O15" s="217">
        <f t="shared" si="2"/>
        <v>0.99999999999999989</v>
      </c>
      <c r="P15" s="212">
        <f t="shared" si="4"/>
        <v>0</v>
      </c>
      <c r="Q15" s="210"/>
      <c r="R15" s="210"/>
      <c r="S15" s="209" t="s">
        <v>181</v>
      </c>
    </row>
    <row r="16" spans="1:19" ht="18" customHeight="1" x14ac:dyDescent="0.25">
      <c r="A16" s="214">
        <v>10</v>
      </c>
      <c r="B16" s="214" t="s">
        <v>29</v>
      </c>
      <c r="C16" s="215">
        <v>41560</v>
      </c>
      <c r="D16" s="214">
        <v>68.569999999999993</v>
      </c>
      <c r="E16" s="214">
        <v>56.23</v>
      </c>
      <c r="F16" s="214">
        <v>30.99</v>
      </c>
      <c r="G16" s="214">
        <f t="shared" si="3"/>
        <v>53.696952019833752</v>
      </c>
      <c r="H16" s="214">
        <v>34.68</v>
      </c>
      <c r="I16" s="214">
        <v>2.14</v>
      </c>
      <c r="J16" s="214">
        <f t="shared" si="0"/>
        <v>36.82</v>
      </c>
      <c r="K16" s="216">
        <v>1.8193600000000001</v>
      </c>
      <c r="L16" s="216">
        <v>7.6651400000000001</v>
      </c>
      <c r="M16" s="216">
        <v>20.979420000000001</v>
      </c>
      <c r="N16" s="216">
        <f t="shared" ref="N16:N42" si="5">L16+M16</f>
        <v>28.644560000000002</v>
      </c>
      <c r="O16" s="217">
        <f t="shared" si="2"/>
        <v>0.77796197718631188</v>
      </c>
      <c r="P16" s="212">
        <f t="shared" si="4"/>
        <v>8.1754399999999983</v>
      </c>
      <c r="Q16" s="210"/>
      <c r="R16" s="210"/>
    </row>
    <row r="17" spans="1:18" ht="18" customHeight="1" x14ac:dyDescent="0.25">
      <c r="A17" s="214">
        <v>11</v>
      </c>
      <c r="B17" s="214" t="s">
        <v>39</v>
      </c>
      <c r="C17" s="215">
        <v>42292</v>
      </c>
      <c r="D17" s="218">
        <v>329.66237999999998</v>
      </c>
      <c r="E17" s="218">
        <v>86.48</v>
      </c>
      <c r="F17" s="218">
        <v>60.199999999999996</v>
      </c>
      <c r="G17" s="214">
        <f t="shared" si="3"/>
        <v>80.158933163074309</v>
      </c>
      <c r="H17" s="216">
        <v>216.51950900800003</v>
      </c>
      <c r="I17" s="216">
        <v>47.734337839999988</v>
      </c>
      <c r="J17" s="216">
        <f t="shared" si="0"/>
        <v>264.25384684800002</v>
      </c>
      <c r="K17" s="216">
        <v>9.1706099999999999</v>
      </c>
      <c r="L17" s="216">
        <v>37.975560000000002</v>
      </c>
      <c r="M17" s="216">
        <v>225.72467</v>
      </c>
      <c r="N17" s="216">
        <f t="shared" si="5"/>
        <v>263.70023000000003</v>
      </c>
      <c r="O17" s="217">
        <f t="shared" si="2"/>
        <v>0.99790498093176883</v>
      </c>
      <c r="P17" s="212">
        <f t="shared" si="4"/>
        <v>0.55361684799999011</v>
      </c>
      <c r="Q17" s="210"/>
      <c r="R17" s="210"/>
    </row>
    <row r="18" spans="1:18" ht="18" customHeight="1" x14ac:dyDescent="0.25">
      <c r="A18" s="214">
        <v>12</v>
      </c>
      <c r="B18" s="214" t="s">
        <v>30</v>
      </c>
      <c r="C18" s="215">
        <v>41653</v>
      </c>
      <c r="D18" s="214">
        <v>611.30999999999995</v>
      </c>
      <c r="E18" s="214">
        <v>76.040000000000006</v>
      </c>
      <c r="F18" s="214">
        <v>49.36</v>
      </c>
      <c r="G18" s="214">
        <f t="shared" si="3"/>
        <v>65.748965336735864</v>
      </c>
      <c r="H18" s="214">
        <v>285.55</v>
      </c>
      <c r="I18" s="214">
        <v>116.38</v>
      </c>
      <c r="J18" s="214">
        <f t="shared" si="0"/>
        <v>401.93</v>
      </c>
      <c r="K18" s="216">
        <v>10.97</v>
      </c>
      <c r="L18" s="216">
        <v>43.91</v>
      </c>
      <c r="M18" s="216">
        <v>358.02</v>
      </c>
      <c r="N18" s="214">
        <f t="shared" si="5"/>
        <v>401.92999999999995</v>
      </c>
      <c r="O18" s="217">
        <f t="shared" si="2"/>
        <v>0.99999999999999989</v>
      </c>
      <c r="P18" s="212">
        <f t="shared" si="4"/>
        <v>0</v>
      </c>
      <c r="Q18" s="210"/>
      <c r="R18" s="210"/>
    </row>
    <row r="19" spans="1:18" ht="18" customHeight="1" x14ac:dyDescent="0.25">
      <c r="A19" s="214">
        <v>13</v>
      </c>
      <c r="B19" s="214" t="s">
        <v>129</v>
      </c>
      <c r="C19" s="215">
        <v>42690</v>
      </c>
      <c r="D19" s="214">
        <v>333.88</v>
      </c>
      <c r="E19" s="214">
        <v>52.629999999999995</v>
      </c>
      <c r="F19" s="214">
        <v>39.5</v>
      </c>
      <c r="G19" s="214">
        <f t="shared" si="3"/>
        <v>46.363963100515157</v>
      </c>
      <c r="H19" s="214">
        <v>91.87</v>
      </c>
      <c r="I19" s="214">
        <v>62.93</v>
      </c>
      <c r="J19" s="214">
        <f t="shared" si="0"/>
        <v>154.80000000000001</v>
      </c>
      <c r="K19" s="216">
        <v>5.9579899999999997</v>
      </c>
      <c r="L19" s="216">
        <v>25.586279999999999</v>
      </c>
      <c r="M19" s="216">
        <v>129.21384</v>
      </c>
      <c r="N19" s="216">
        <f t="shared" si="5"/>
        <v>154.80011999999999</v>
      </c>
      <c r="O19" s="217">
        <f t="shared" si="2"/>
        <v>1.0000007751937983</v>
      </c>
      <c r="P19" s="212">
        <f t="shared" si="4"/>
        <v>-1.1999999998124622E-4</v>
      </c>
      <c r="Q19" s="210"/>
      <c r="R19" s="210"/>
    </row>
    <row r="20" spans="1:18" ht="18" customHeight="1" x14ac:dyDescent="0.25">
      <c r="A20" s="214">
        <v>14</v>
      </c>
      <c r="B20" s="214" t="s">
        <v>31</v>
      </c>
      <c r="C20" s="215">
        <v>41712</v>
      </c>
      <c r="D20" s="214">
        <v>725.98</v>
      </c>
      <c r="E20" s="214">
        <v>80.099999999999994</v>
      </c>
      <c r="F20" s="214">
        <v>62.61</v>
      </c>
      <c r="G20" s="214">
        <f t="shared" si="3"/>
        <v>75.26653626821674</v>
      </c>
      <c r="H20" s="214">
        <v>420.83</v>
      </c>
      <c r="I20" s="214">
        <v>125.59</v>
      </c>
      <c r="J20" s="214">
        <f t="shared" si="0"/>
        <v>546.41999999999996</v>
      </c>
      <c r="K20" s="216">
        <v>13.980219999999999</v>
      </c>
      <c r="L20" s="216">
        <v>50.203319999999998</v>
      </c>
      <c r="M20" s="216">
        <v>496.21668</v>
      </c>
      <c r="N20" s="216">
        <f t="shared" si="5"/>
        <v>546.41999999999996</v>
      </c>
      <c r="O20" s="217">
        <f t="shared" si="2"/>
        <v>1</v>
      </c>
      <c r="P20" s="212">
        <f t="shared" si="4"/>
        <v>0</v>
      </c>
      <c r="Q20" s="210"/>
      <c r="R20" s="210"/>
    </row>
    <row r="21" spans="1:18" ht="18" customHeight="1" x14ac:dyDescent="0.25">
      <c r="A21" s="214">
        <v>15</v>
      </c>
      <c r="B21" s="214" t="s">
        <v>32</v>
      </c>
      <c r="C21" s="215">
        <v>41684</v>
      </c>
      <c r="D21" s="214">
        <v>1123.73</v>
      </c>
      <c r="E21" s="214">
        <v>76.319999999999993</v>
      </c>
      <c r="F21" s="214">
        <v>45.34</v>
      </c>
      <c r="G21" s="214">
        <f t="shared" si="3"/>
        <v>62.307671771688931</v>
      </c>
      <c r="H21" s="214">
        <v>469.72</v>
      </c>
      <c r="I21" s="214">
        <v>230.45</v>
      </c>
      <c r="J21" s="214">
        <f t="shared" si="0"/>
        <v>700.17000000000007</v>
      </c>
      <c r="K21" s="216">
        <v>25.05</v>
      </c>
      <c r="L21" s="216">
        <v>108.01</v>
      </c>
      <c r="M21" s="216">
        <v>592.16</v>
      </c>
      <c r="N21" s="214">
        <f t="shared" si="5"/>
        <v>700.17</v>
      </c>
      <c r="O21" s="217">
        <f t="shared" si="2"/>
        <v>0.99999999999999989</v>
      </c>
      <c r="P21" s="212">
        <f t="shared" si="4"/>
        <v>0</v>
      </c>
      <c r="Q21" s="210"/>
      <c r="R21" s="210"/>
    </row>
    <row r="22" spans="1:18" ht="18" customHeight="1" x14ac:dyDescent="0.25">
      <c r="A22" s="214">
        <v>16</v>
      </c>
      <c r="B22" s="214" t="s">
        <v>109</v>
      </c>
      <c r="C22" s="215">
        <v>42476</v>
      </c>
      <c r="D22" s="214">
        <v>27.22</v>
      </c>
      <c r="E22" s="214">
        <v>88.56</v>
      </c>
      <c r="F22" s="214">
        <v>85.75</v>
      </c>
      <c r="G22" s="214">
        <f t="shared" si="3"/>
        <v>92.064658339456301</v>
      </c>
      <c r="H22" s="214">
        <v>17.91</v>
      </c>
      <c r="I22" s="214">
        <v>7.15</v>
      </c>
      <c r="J22" s="214">
        <f t="shared" si="0"/>
        <v>25.060000000000002</v>
      </c>
      <c r="K22" s="216">
        <v>0.63600000000000001</v>
      </c>
      <c r="L22" s="216">
        <v>2.0049999999999999</v>
      </c>
      <c r="M22" s="216">
        <v>22.664719999999999</v>
      </c>
      <c r="N22" s="216">
        <f t="shared" si="5"/>
        <v>24.669719999999998</v>
      </c>
      <c r="O22" s="217">
        <f t="shared" si="2"/>
        <v>0.98442617717478031</v>
      </c>
      <c r="P22" s="212">
        <f t="shared" si="4"/>
        <v>0.39028000000000418</v>
      </c>
      <c r="Q22" s="210">
        <v>44002</v>
      </c>
      <c r="R22" s="210"/>
    </row>
    <row r="23" spans="1:18" ht="18" customHeight="1" x14ac:dyDescent="0.25">
      <c r="A23" s="214">
        <v>17</v>
      </c>
      <c r="B23" s="214" t="s">
        <v>51</v>
      </c>
      <c r="C23" s="215">
        <v>42416</v>
      </c>
      <c r="D23" s="214">
        <v>29.64</v>
      </c>
      <c r="E23" s="214">
        <v>77.790000000000006</v>
      </c>
      <c r="F23" s="214">
        <v>50.87</v>
      </c>
      <c r="G23" s="214">
        <f t="shared" si="3"/>
        <v>72.40215924426451</v>
      </c>
      <c r="H23" s="214">
        <v>18.43</v>
      </c>
      <c r="I23" s="214">
        <v>3.03</v>
      </c>
      <c r="J23" s="214">
        <f t="shared" si="0"/>
        <v>21.46</v>
      </c>
      <c r="K23" s="216">
        <v>0.70198000000000005</v>
      </c>
      <c r="L23" s="216">
        <v>2.9136099999999998</v>
      </c>
      <c r="M23" s="216">
        <v>18.54156</v>
      </c>
      <c r="N23" s="216">
        <f t="shared" si="5"/>
        <v>21.455169999999999</v>
      </c>
      <c r="O23" s="217">
        <f t="shared" si="2"/>
        <v>0.99977493010251617</v>
      </c>
      <c r="P23" s="212">
        <f t="shared" si="4"/>
        <v>4.8300000000018883E-3</v>
      </c>
      <c r="Q23" s="210"/>
      <c r="R23" s="210"/>
    </row>
    <row r="24" spans="1:18" ht="18" customHeight="1" x14ac:dyDescent="0.25">
      <c r="A24" s="214">
        <v>18</v>
      </c>
      <c r="B24" s="214" t="s">
        <v>90</v>
      </c>
      <c r="C24" s="215">
        <v>42443</v>
      </c>
      <c r="D24" s="214">
        <v>10.91</v>
      </c>
      <c r="E24" s="214">
        <v>81.88</v>
      </c>
      <c r="F24" s="214">
        <v>48.6</v>
      </c>
      <c r="G24" s="214">
        <f t="shared" si="3"/>
        <v>64.711274060494958</v>
      </c>
      <c r="H24" s="214">
        <v>4.33</v>
      </c>
      <c r="I24" s="214">
        <v>2.73</v>
      </c>
      <c r="J24" s="214">
        <f t="shared" si="0"/>
        <v>7.0600000000000005</v>
      </c>
      <c r="K24" s="216">
        <v>0.25588</v>
      </c>
      <c r="L24" s="216">
        <v>0.81740000000000002</v>
      </c>
      <c r="M24" s="216">
        <v>5.8647499999999999</v>
      </c>
      <c r="N24" s="216">
        <f t="shared" si="5"/>
        <v>6.68215</v>
      </c>
      <c r="O24" s="217">
        <f t="shared" si="2"/>
        <v>0.94648016997167128</v>
      </c>
      <c r="P24" s="212">
        <f t="shared" si="4"/>
        <v>0.37785000000000046</v>
      </c>
      <c r="Q24" s="210"/>
      <c r="R24" s="210"/>
    </row>
    <row r="25" spans="1:18" ht="18" customHeight="1" x14ac:dyDescent="0.25">
      <c r="A25" s="214">
        <v>19</v>
      </c>
      <c r="B25" s="214" t="s">
        <v>121</v>
      </c>
      <c r="C25" s="215">
        <v>42567</v>
      </c>
      <c r="D25" s="214">
        <v>19.809999999999999</v>
      </c>
      <c r="E25" s="214">
        <v>79.83</v>
      </c>
      <c r="F25" s="214">
        <v>61.98</v>
      </c>
      <c r="G25" s="214">
        <f t="shared" si="3"/>
        <v>74.659262998485616</v>
      </c>
      <c r="H25" s="214">
        <v>11.23</v>
      </c>
      <c r="I25" s="214">
        <v>3.56</v>
      </c>
      <c r="J25" s="214">
        <f t="shared" si="0"/>
        <v>14.790000000000001</v>
      </c>
      <c r="K25" s="216">
        <v>0.47499999999999998</v>
      </c>
      <c r="L25" s="216">
        <v>2.10765</v>
      </c>
      <c r="M25" s="216">
        <v>11.939220000000001</v>
      </c>
      <c r="N25" s="216">
        <f t="shared" si="5"/>
        <v>14.04687</v>
      </c>
      <c r="O25" s="217">
        <f t="shared" si="2"/>
        <v>0.94975456389452328</v>
      </c>
      <c r="P25" s="212">
        <f t="shared" si="4"/>
        <v>0.74313000000000073</v>
      </c>
      <c r="Q25" s="210"/>
      <c r="R25" s="210"/>
    </row>
    <row r="26" spans="1:18" ht="18" customHeight="1" x14ac:dyDescent="0.25">
      <c r="A26" s="214">
        <v>20</v>
      </c>
      <c r="B26" s="214" t="s">
        <v>44</v>
      </c>
      <c r="C26" s="215">
        <v>42324</v>
      </c>
      <c r="D26" s="214">
        <v>419.47</v>
      </c>
      <c r="E26" s="214">
        <v>82.17</v>
      </c>
      <c r="F26" s="214">
        <v>55.77</v>
      </c>
      <c r="G26" s="214">
        <f t="shared" si="3"/>
        <v>77.767182396834087</v>
      </c>
      <c r="H26" s="214">
        <v>287.19</v>
      </c>
      <c r="I26" s="214">
        <v>39.020000000000003</v>
      </c>
      <c r="J26" s="214">
        <f t="shared" si="0"/>
        <v>326.20999999999998</v>
      </c>
      <c r="K26" s="216">
        <v>12.58874</v>
      </c>
      <c r="L26" s="216">
        <v>38.519599999999997</v>
      </c>
      <c r="M26" s="216">
        <v>285.81108999999998</v>
      </c>
      <c r="N26" s="216">
        <f t="shared" si="5"/>
        <v>324.33069</v>
      </c>
      <c r="O26" s="217">
        <f t="shared" si="2"/>
        <v>0.99423895650041394</v>
      </c>
      <c r="P26" s="212">
        <f t="shared" si="4"/>
        <v>1.8793099999999754</v>
      </c>
      <c r="Q26" s="210"/>
      <c r="R26" s="210"/>
    </row>
    <row r="27" spans="1:18" ht="18" customHeight="1" x14ac:dyDescent="0.25">
      <c r="A27" s="214">
        <v>21</v>
      </c>
      <c r="B27" s="214" t="s">
        <v>33</v>
      </c>
      <c r="C27" s="215">
        <v>41623</v>
      </c>
      <c r="D27" s="214">
        <v>277.04000000000002</v>
      </c>
      <c r="E27" s="214">
        <v>54.79</v>
      </c>
      <c r="F27" s="214">
        <v>44.83</v>
      </c>
      <c r="G27" s="214">
        <f t="shared" si="3"/>
        <v>51.057609009529301</v>
      </c>
      <c r="H27" s="214">
        <v>94.88</v>
      </c>
      <c r="I27" s="214">
        <v>46.57</v>
      </c>
      <c r="J27" s="214">
        <f t="shared" si="0"/>
        <v>141.44999999999999</v>
      </c>
      <c r="K27" s="216">
        <v>1.79</v>
      </c>
      <c r="L27" s="216">
        <v>7.71</v>
      </c>
      <c r="M27" s="216">
        <v>133.74</v>
      </c>
      <c r="N27" s="214">
        <f t="shared" si="5"/>
        <v>141.45000000000002</v>
      </c>
      <c r="O27" s="217">
        <f t="shared" si="2"/>
        <v>1.0000000000000002</v>
      </c>
      <c r="P27" s="212">
        <f t="shared" si="4"/>
        <v>0</v>
      </c>
      <c r="Q27" s="210"/>
      <c r="R27" s="210"/>
    </row>
    <row r="28" spans="1:18" ht="18" customHeight="1" x14ac:dyDescent="0.25">
      <c r="A28" s="214">
        <v>22</v>
      </c>
      <c r="B28" s="214" t="s">
        <v>34</v>
      </c>
      <c r="C28" s="215">
        <v>41560</v>
      </c>
      <c r="D28" s="214">
        <v>686.21</v>
      </c>
      <c r="E28" s="214">
        <v>69.09</v>
      </c>
      <c r="F28" s="214">
        <v>53</v>
      </c>
      <c r="G28" s="214">
        <f t="shared" si="3"/>
        <v>65.085032278748486</v>
      </c>
      <c r="H28" s="214">
        <v>356.09</v>
      </c>
      <c r="I28" s="214">
        <v>90.53</v>
      </c>
      <c r="J28" s="214">
        <f t="shared" si="0"/>
        <v>446.62</v>
      </c>
      <c r="K28" s="216">
        <v>9.32</v>
      </c>
      <c r="L28" s="216">
        <v>37</v>
      </c>
      <c r="M28" s="216">
        <v>409.62</v>
      </c>
      <c r="N28" s="214">
        <f t="shared" si="5"/>
        <v>446.62</v>
      </c>
      <c r="O28" s="217">
        <f t="shared" si="2"/>
        <v>1</v>
      </c>
      <c r="P28" s="212">
        <f t="shared" si="4"/>
        <v>0</v>
      </c>
      <c r="Q28" s="210"/>
      <c r="R28" s="210"/>
    </row>
    <row r="29" spans="1:18" ht="18" customHeight="1" x14ac:dyDescent="0.25">
      <c r="A29" s="214">
        <v>23</v>
      </c>
      <c r="B29" s="214" t="s">
        <v>48</v>
      </c>
      <c r="C29" s="215">
        <v>42383</v>
      </c>
      <c r="D29" s="214">
        <v>6.08</v>
      </c>
      <c r="E29" s="214">
        <v>75.739999999999995</v>
      </c>
      <c r="F29" s="214">
        <v>40.36</v>
      </c>
      <c r="G29" s="214">
        <f t="shared" si="3"/>
        <v>66.776315789473699</v>
      </c>
      <c r="H29" s="214">
        <v>3.45</v>
      </c>
      <c r="I29" s="214">
        <v>0.61</v>
      </c>
      <c r="J29" s="214">
        <f t="shared" si="0"/>
        <v>4.0600000000000005</v>
      </c>
      <c r="K29" s="216">
        <v>0.16500999999999999</v>
      </c>
      <c r="L29" s="216">
        <v>0.54706999999999995</v>
      </c>
      <c r="M29" s="216">
        <v>3.2408100000000002</v>
      </c>
      <c r="N29" s="216">
        <f t="shared" si="5"/>
        <v>3.7878800000000004</v>
      </c>
      <c r="O29" s="217">
        <f t="shared" si="2"/>
        <v>0.93297536945812809</v>
      </c>
      <c r="P29" s="212">
        <f t="shared" si="4"/>
        <v>0.27212000000000014</v>
      </c>
      <c r="Q29" s="210"/>
      <c r="R29" s="210"/>
    </row>
    <row r="30" spans="1:18" ht="18" customHeight="1" x14ac:dyDescent="0.25">
      <c r="A30" s="214">
        <v>24</v>
      </c>
      <c r="B30" s="214" t="s">
        <v>132</v>
      </c>
      <c r="C30" s="215">
        <v>42690</v>
      </c>
      <c r="D30" s="214">
        <v>721.39</v>
      </c>
      <c r="E30" s="214">
        <v>62.55</v>
      </c>
      <c r="F30" s="214">
        <v>37.79</v>
      </c>
      <c r="G30" s="214">
        <f t="shared" si="3"/>
        <v>50.555178197646221</v>
      </c>
      <c r="H30" s="214">
        <v>232.62</v>
      </c>
      <c r="I30" s="214">
        <v>132.08000000000001</v>
      </c>
      <c r="J30" s="214">
        <f t="shared" si="0"/>
        <v>364.70000000000005</v>
      </c>
      <c r="K30" s="216">
        <v>18.646000000000001</v>
      </c>
      <c r="L30" s="216">
        <v>68.597909999999999</v>
      </c>
      <c r="M30" s="216">
        <v>296.09573999999998</v>
      </c>
      <c r="N30" s="216">
        <f t="shared" si="5"/>
        <v>364.69364999999999</v>
      </c>
      <c r="O30" s="217">
        <f t="shared" si="2"/>
        <v>0.99998258842884546</v>
      </c>
      <c r="P30" s="212">
        <f t="shared" si="4"/>
        <v>6.3500000000544787E-3</v>
      </c>
      <c r="Q30" s="210"/>
      <c r="R30" s="210"/>
    </row>
    <row r="31" spans="1:18" ht="18" customHeight="1" x14ac:dyDescent="0.25">
      <c r="A31" s="214">
        <v>25</v>
      </c>
      <c r="B31" s="214" t="s">
        <v>119</v>
      </c>
      <c r="C31" s="215">
        <v>42290</v>
      </c>
      <c r="D31" s="216">
        <v>352.89</v>
      </c>
      <c r="E31" s="216">
        <v>60.96</v>
      </c>
      <c r="F31" s="216">
        <v>41.14</v>
      </c>
      <c r="G31" s="214">
        <f t="shared" si="3"/>
        <v>54.322442687523022</v>
      </c>
      <c r="H31" s="216">
        <v>143.079216</v>
      </c>
      <c r="I31" s="216">
        <v>48.619252000000003</v>
      </c>
      <c r="J31" s="216">
        <f t="shared" si="0"/>
        <v>191.69846799999999</v>
      </c>
      <c r="K31" s="216">
        <v>5.67</v>
      </c>
      <c r="L31" s="216">
        <v>15.29</v>
      </c>
      <c r="M31" s="216">
        <v>176.33</v>
      </c>
      <c r="N31" s="214">
        <f t="shared" si="5"/>
        <v>191.62</v>
      </c>
      <c r="O31" s="217">
        <f t="shared" si="2"/>
        <v>0.99959066965522136</v>
      </c>
      <c r="P31" s="212">
        <f t="shared" si="4"/>
        <v>7.846799999998666E-2</v>
      </c>
      <c r="Q31" s="210"/>
      <c r="R31" s="210"/>
    </row>
    <row r="32" spans="1:18" ht="18" customHeight="1" x14ac:dyDescent="0.25">
      <c r="A32" s="213">
        <v>26</v>
      </c>
      <c r="B32" s="213" t="s">
        <v>35</v>
      </c>
      <c r="C32" s="219">
        <v>42260</v>
      </c>
      <c r="D32" s="213">
        <v>36.71</v>
      </c>
      <c r="E32" s="220">
        <v>74.75</v>
      </c>
      <c r="F32" s="220">
        <v>49.54</v>
      </c>
      <c r="G32" s="213">
        <f t="shared" si="3"/>
        <v>68.151266684827021</v>
      </c>
      <c r="H32" s="213">
        <v>20.257629999999999</v>
      </c>
      <c r="I32" s="220">
        <v>4.7606999999999999</v>
      </c>
      <c r="J32" s="220">
        <f t="shared" si="0"/>
        <v>25.018329999999999</v>
      </c>
      <c r="K32" s="220">
        <v>1.0962000000000001</v>
      </c>
      <c r="L32" s="220">
        <v>4.97933</v>
      </c>
      <c r="M32" s="220">
        <v>19.848800000000001</v>
      </c>
      <c r="N32" s="220">
        <f t="shared" si="5"/>
        <v>24.828130000000002</v>
      </c>
      <c r="O32" s="221">
        <f t="shared" si="2"/>
        <v>0.99239757409867091</v>
      </c>
      <c r="P32" s="212">
        <f t="shared" si="4"/>
        <v>0.19019999999999726</v>
      </c>
      <c r="Q32" s="210">
        <v>44002</v>
      </c>
      <c r="R32" s="210">
        <v>44002</v>
      </c>
    </row>
    <row r="33" spans="1:19" ht="18" customHeight="1" x14ac:dyDescent="0.25">
      <c r="A33" s="213">
        <v>27</v>
      </c>
      <c r="B33" s="213" t="s">
        <v>79</v>
      </c>
      <c r="C33" s="219">
        <v>42383</v>
      </c>
      <c r="D33" s="213">
        <v>1995.81</v>
      </c>
      <c r="E33" s="213">
        <v>79.56</v>
      </c>
      <c r="F33" s="213">
        <v>64.430000000000007</v>
      </c>
      <c r="G33" s="213">
        <f t="shared" si="3"/>
        <v>76.190118297833962</v>
      </c>
      <c r="H33" s="213">
        <v>1234.0899999999999</v>
      </c>
      <c r="I33" s="213">
        <v>286.52</v>
      </c>
      <c r="J33" s="213">
        <f t="shared" si="0"/>
        <v>1520.61</v>
      </c>
      <c r="K33" s="220">
        <v>40.813270000000003</v>
      </c>
      <c r="L33" s="220">
        <v>131.84949</v>
      </c>
      <c r="M33" s="220">
        <v>1332.4329499999999</v>
      </c>
      <c r="N33" s="220">
        <f t="shared" si="5"/>
        <v>1464.28244</v>
      </c>
      <c r="O33" s="221">
        <f t="shared" si="2"/>
        <v>0.96295726057305953</v>
      </c>
      <c r="P33" s="212">
        <f t="shared" si="4"/>
        <v>56.327559999999949</v>
      </c>
      <c r="Q33" s="210">
        <v>43910</v>
      </c>
      <c r="R33" s="210">
        <v>43910</v>
      </c>
    </row>
    <row r="34" spans="1:19" ht="18" customHeight="1" x14ac:dyDescent="0.25">
      <c r="A34" s="214">
        <v>28</v>
      </c>
      <c r="B34" s="214" t="s">
        <v>38</v>
      </c>
      <c r="C34" s="215">
        <v>42290</v>
      </c>
      <c r="D34" s="214">
        <v>101.17</v>
      </c>
      <c r="E34" s="216">
        <v>65.260000000000005</v>
      </c>
      <c r="F34" s="214">
        <v>52.05</v>
      </c>
      <c r="G34" s="214">
        <f t="shared" si="3"/>
        <v>61.222180488287037</v>
      </c>
      <c r="H34" s="214">
        <v>45.848950000000002</v>
      </c>
      <c r="I34" s="216">
        <v>16.08953</v>
      </c>
      <c r="J34" s="216">
        <f t="shared" si="0"/>
        <v>61.938479999999998</v>
      </c>
      <c r="K34" s="216">
        <v>1.8411500000000001</v>
      </c>
      <c r="L34" s="216">
        <v>7.9184599999999996</v>
      </c>
      <c r="M34" s="216">
        <v>54.021540000000002</v>
      </c>
      <c r="N34" s="216">
        <f t="shared" si="5"/>
        <v>61.94</v>
      </c>
      <c r="O34" s="217">
        <f t="shared" si="2"/>
        <v>1.0000245404795209</v>
      </c>
      <c r="P34" s="212">
        <f t="shared" si="4"/>
        <v>-1.5199999999992997E-3</v>
      </c>
      <c r="Q34" s="210"/>
      <c r="R34" s="210"/>
    </row>
    <row r="35" spans="1:19" ht="18" customHeight="1" x14ac:dyDescent="0.25">
      <c r="A35" s="214">
        <v>29</v>
      </c>
      <c r="B35" s="214" t="s">
        <v>64</v>
      </c>
      <c r="C35" s="215">
        <v>42171</v>
      </c>
      <c r="D35" s="214">
        <v>913.48</v>
      </c>
      <c r="E35" s="214">
        <v>74.47</v>
      </c>
      <c r="F35" s="214">
        <v>47.55</v>
      </c>
      <c r="G35" s="214">
        <f t="shared" si="3"/>
        <v>65.884310548671024</v>
      </c>
      <c r="H35" s="214">
        <v>463.31</v>
      </c>
      <c r="I35" s="214">
        <v>138.53</v>
      </c>
      <c r="J35" s="214">
        <f t="shared" si="0"/>
        <v>601.84</v>
      </c>
      <c r="K35" s="216">
        <v>16.41752</v>
      </c>
      <c r="L35" s="216">
        <v>54.990380000000002</v>
      </c>
      <c r="M35" s="216">
        <v>546.84731999999997</v>
      </c>
      <c r="N35" s="216">
        <f t="shared" si="5"/>
        <v>601.83769999999993</v>
      </c>
      <c r="O35" s="217">
        <f t="shared" si="2"/>
        <v>0.99999617838628185</v>
      </c>
      <c r="P35" s="212">
        <f t="shared" si="4"/>
        <v>2.3000000001047738E-3</v>
      </c>
      <c r="Q35" s="210"/>
      <c r="R35" s="210"/>
    </row>
    <row r="36" spans="1:19" ht="18" customHeight="1" x14ac:dyDescent="0.25">
      <c r="A36" s="214">
        <v>30</v>
      </c>
      <c r="B36" s="214" t="s">
        <v>50</v>
      </c>
      <c r="C36" s="215">
        <v>42443</v>
      </c>
      <c r="D36" s="214">
        <v>3.8</v>
      </c>
      <c r="E36" s="214">
        <v>29.94</v>
      </c>
      <c r="F36" s="214">
        <v>1.7</v>
      </c>
      <c r="G36" s="214">
        <f t="shared" si="3"/>
        <v>16.578947368421055</v>
      </c>
      <c r="H36" s="214">
        <v>0.61</v>
      </c>
      <c r="I36" s="214">
        <v>0.02</v>
      </c>
      <c r="J36" s="214">
        <f t="shared" si="0"/>
        <v>0.63</v>
      </c>
      <c r="K36" s="216">
        <v>3.78E-2</v>
      </c>
      <c r="L36" s="216">
        <v>0.14427000000000001</v>
      </c>
      <c r="M36" s="216">
        <v>0.46434999999999998</v>
      </c>
      <c r="N36" s="216">
        <f t="shared" si="5"/>
        <v>0.60861999999999994</v>
      </c>
      <c r="O36" s="217">
        <f t="shared" si="2"/>
        <v>0.96606349206349196</v>
      </c>
      <c r="P36" s="212">
        <f t="shared" si="4"/>
        <v>2.1380000000000066E-2</v>
      </c>
      <c r="Q36" s="210"/>
      <c r="R36" s="210"/>
    </row>
    <row r="37" spans="1:19" ht="26.25" customHeight="1" x14ac:dyDescent="0.25">
      <c r="A37" s="214">
        <v>31</v>
      </c>
      <c r="B37" s="214" t="s">
        <v>184</v>
      </c>
      <c r="C37" s="215" t="s">
        <v>185</v>
      </c>
      <c r="D37" s="222">
        <v>5.86</v>
      </c>
      <c r="E37" s="222">
        <v>69.930000000000007</v>
      </c>
      <c r="F37" s="222">
        <v>54.17</v>
      </c>
      <c r="G37" s="223">
        <f>J37/D37*100</f>
        <v>60.691296928327645</v>
      </c>
      <c r="H37" s="223">
        <v>1.7017199999999999</v>
      </c>
      <c r="I37" s="223">
        <v>1.8547899999999999</v>
      </c>
      <c r="J37" s="223">
        <f>SUM(H37:I37)</f>
        <v>3.5565099999999998</v>
      </c>
      <c r="K37" s="216">
        <v>5.3409999999999999E-2</v>
      </c>
      <c r="L37" s="216">
        <v>0.24775</v>
      </c>
      <c r="M37" s="216">
        <v>2.2742</v>
      </c>
      <c r="N37" s="216">
        <f t="shared" si="5"/>
        <v>2.5219499999999999</v>
      </c>
      <c r="O37" s="217">
        <f t="shared" si="2"/>
        <v>0.70910808629808442</v>
      </c>
      <c r="P37" s="212">
        <f t="shared" si="4"/>
        <v>1.0345599999999999</v>
      </c>
      <c r="Q37" s="210">
        <v>43881</v>
      </c>
      <c r="R37" s="210"/>
    </row>
    <row r="38" spans="1:19" ht="18" customHeight="1" x14ac:dyDescent="0.25">
      <c r="A38" s="214">
        <v>32</v>
      </c>
      <c r="B38" s="214" t="s">
        <v>37</v>
      </c>
      <c r="C38" s="215">
        <v>42230</v>
      </c>
      <c r="D38" s="214">
        <v>0.64</v>
      </c>
      <c r="E38" s="216">
        <v>35.299999999999997</v>
      </c>
      <c r="F38" s="214">
        <v>33.56</v>
      </c>
      <c r="G38" s="214">
        <f t="shared" si="3"/>
        <v>34.375000000000007</v>
      </c>
      <c r="H38" s="214">
        <v>0.05</v>
      </c>
      <c r="I38" s="214">
        <v>0.17</v>
      </c>
      <c r="J38" s="214">
        <f t="shared" si="0"/>
        <v>0.22000000000000003</v>
      </c>
      <c r="K38" s="216">
        <v>0.01</v>
      </c>
      <c r="L38" s="216">
        <v>0.04</v>
      </c>
      <c r="M38" s="216">
        <v>0.18</v>
      </c>
      <c r="N38" s="214">
        <f t="shared" si="5"/>
        <v>0.22</v>
      </c>
      <c r="O38" s="217">
        <f t="shared" si="2"/>
        <v>0.99999999999999989</v>
      </c>
      <c r="P38" s="212">
        <f t="shared" si="4"/>
        <v>0</v>
      </c>
      <c r="Q38" s="210"/>
      <c r="R38" s="210"/>
    </row>
    <row r="39" spans="1:19" ht="18" customHeight="1" x14ac:dyDescent="0.25">
      <c r="A39" s="214">
        <v>33</v>
      </c>
      <c r="B39" s="214" t="s">
        <v>189</v>
      </c>
      <c r="C39" s="215">
        <v>41684</v>
      </c>
      <c r="D39" s="214">
        <v>10.55</v>
      </c>
      <c r="E39" s="214">
        <v>38.54</v>
      </c>
      <c r="F39" s="214">
        <v>47.26</v>
      </c>
      <c r="G39" s="214">
        <f t="shared" si="3"/>
        <v>47.014218009478668</v>
      </c>
      <c r="H39" s="214">
        <v>0.11</v>
      </c>
      <c r="I39" s="214">
        <v>4.8499999999999996</v>
      </c>
      <c r="J39" s="214">
        <f t="shared" si="0"/>
        <v>4.96</v>
      </c>
      <c r="K39" s="216">
        <v>1.42E-3</v>
      </c>
      <c r="L39" s="216">
        <v>6.1799999999999997E-3</v>
      </c>
      <c r="M39" s="216">
        <v>2.78817</v>
      </c>
      <c r="N39" s="216">
        <f t="shared" si="5"/>
        <v>2.7943500000000001</v>
      </c>
      <c r="O39" s="217">
        <f t="shared" si="2"/>
        <v>0.56337701612903224</v>
      </c>
      <c r="P39" s="212">
        <f t="shared" si="4"/>
        <v>2.1656499999999999</v>
      </c>
      <c r="Q39" s="210"/>
      <c r="R39" s="210"/>
    </row>
    <row r="40" spans="1:19" ht="18" customHeight="1" x14ac:dyDescent="0.25">
      <c r="A40" s="214">
        <v>34</v>
      </c>
      <c r="B40" s="214" t="s">
        <v>188</v>
      </c>
      <c r="C40" s="215">
        <v>42260</v>
      </c>
      <c r="D40" s="214">
        <v>12.44</v>
      </c>
      <c r="E40" s="214">
        <v>59.68</v>
      </c>
      <c r="F40" s="214">
        <v>46.94</v>
      </c>
      <c r="G40" s="214">
        <f t="shared" si="3"/>
        <v>50.964630225080384</v>
      </c>
      <c r="H40" s="214">
        <v>2.35</v>
      </c>
      <c r="I40" s="214">
        <v>3.99</v>
      </c>
      <c r="J40" s="214">
        <f t="shared" si="0"/>
        <v>6.34</v>
      </c>
      <c r="K40" s="216">
        <v>0.26055</v>
      </c>
      <c r="L40" s="216">
        <v>0.84101999999999999</v>
      </c>
      <c r="M40" s="216">
        <v>5.4630999999999998</v>
      </c>
      <c r="N40" s="216">
        <f t="shared" si="5"/>
        <v>6.3041200000000002</v>
      </c>
      <c r="O40" s="217">
        <f t="shared" si="2"/>
        <v>0.9943406940063092</v>
      </c>
      <c r="P40" s="212">
        <f t="shared" si="4"/>
        <v>3.587999999999969E-2</v>
      </c>
      <c r="Q40" s="210"/>
      <c r="R40" s="210"/>
    </row>
    <row r="41" spans="1:19" ht="18" customHeight="1" x14ac:dyDescent="0.25">
      <c r="A41" s="214">
        <v>35</v>
      </c>
      <c r="B41" s="214" t="s">
        <v>179</v>
      </c>
      <c r="C41" s="215">
        <v>42401</v>
      </c>
      <c r="D41" s="216">
        <v>122.67013</v>
      </c>
      <c r="E41" s="214">
        <v>63.93</v>
      </c>
      <c r="F41" s="214">
        <v>46.93</v>
      </c>
      <c r="G41" s="214">
        <f t="shared" si="3"/>
        <v>59.258998095135304</v>
      </c>
      <c r="H41" s="216">
        <v>56.870750000000001</v>
      </c>
      <c r="I41" s="216">
        <v>15.822340000000001</v>
      </c>
      <c r="J41" s="216">
        <f t="shared" si="0"/>
        <v>72.693089999999998</v>
      </c>
      <c r="K41" s="216">
        <v>2.3326500000000001</v>
      </c>
      <c r="L41" s="216">
        <v>10.606439999999999</v>
      </c>
      <c r="M41" s="216">
        <v>61.804229999999997</v>
      </c>
      <c r="N41" s="216">
        <f t="shared" si="5"/>
        <v>72.410669999999996</v>
      </c>
      <c r="O41" s="217">
        <f t="shared" si="2"/>
        <v>0.99611489895394456</v>
      </c>
      <c r="P41" s="212">
        <f t="shared" si="4"/>
        <v>0.28242000000000189</v>
      </c>
      <c r="Q41" s="210">
        <v>43983</v>
      </c>
      <c r="R41" s="210"/>
    </row>
    <row r="42" spans="1:19" ht="18" customHeight="1" x14ac:dyDescent="0.25">
      <c r="A42" s="214">
        <v>36</v>
      </c>
      <c r="B42" s="214" t="s">
        <v>180</v>
      </c>
      <c r="C42" s="215">
        <v>42401</v>
      </c>
      <c r="D42" s="216">
        <v>2.7428900000000001</v>
      </c>
      <c r="E42" s="214">
        <v>55.65</v>
      </c>
      <c r="F42" s="214">
        <v>41.62</v>
      </c>
      <c r="G42" s="214">
        <f t="shared" si="3"/>
        <v>52.467652731243319</v>
      </c>
      <c r="H42" s="216">
        <v>1.18103</v>
      </c>
      <c r="I42" s="216">
        <v>0.2581</v>
      </c>
      <c r="J42" s="216">
        <f t="shared" si="0"/>
        <v>1.43913</v>
      </c>
      <c r="K42" s="216">
        <v>6.1010000000000002E-2</v>
      </c>
      <c r="L42" s="216">
        <v>0.29204000000000002</v>
      </c>
      <c r="M42" s="216">
        <v>1.1469100000000001</v>
      </c>
      <c r="N42" s="216">
        <f t="shared" si="5"/>
        <v>1.4389500000000002</v>
      </c>
      <c r="O42" s="217">
        <f t="shared" si="2"/>
        <v>0.999874924433512</v>
      </c>
      <c r="P42" s="212">
        <f t="shared" si="4"/>
        <v>1.7999999999984695E-4</v>
      </c>
      <c r="Q42" s="210">
        <v>43952</v>
      </c>
      <c r="R42" s="210"/>
    </row>
    <row r="43" spans="1:19" ht="18" customHeight="1" x14ac:dyDescent="0.25">
      <c r="A43" s="330" t="s">
        <v>19</v>
      </c>
      <c r="B43" s="330"/>
      <c r="C43" s="330"/>
      <c r="D43" s="220">
        <f>SUM(D7:D42)</f>
        <v>12101.885399999997</v>
      </c>
      <c r="E43" s="220">
        <v>75</v>
      </c>
      <c r="F43" s="220">
        <v>50</v>
      </c>
      <c r="G43" s="213">
        <f t="shared" si="3"/>
        <v>67.220499830943709</v>
      </c>
      <c r="H43" s="220">
        <f>SUM(H7:H42)</f>
        <v>6249.328805008</v>
      </c>
      <c r="I43" s="220">
        <f t="shared" ref="I43:N43" si="6">SUM(I7:I42)</f>
        <v>1885.6190498399997</v>
      </c>
      <c r="J43" s="220">
        <f t="shared" si="6"/>
        <v>8134.9478548480001</v>
      </c>
      <c r="K43" s="220">
        <f t="shared" si="6"/>
        <v>240.49090000000001</v>
      </c>
      <c r="L43" s="220">
        <f t="shared" si="6"/>
        <v>918.34438999999986</v>
      </c>
      <c r="M43" s="220">
        <f t="shared" si="6"/>
        <v>7142.846489999999</v>
      </c>
      <c r="N43" s="220">
        <f t="shared" si="6"/>
        <v>8061.1908799999983</v>
      </c>
      <c r="O43" s="221">
        <f t="shared" si="2"/>
        <v>0.99093331928316586</v>
      </c>
      <c r="P43" s="212">
        <f>SUM(P7:P42)</f>
        <v>73.756974848000013</v>
      </c>
      <c r="Q43" s="211"/>
      <c r="R43" s="211"/>
      <c r="S43" s="224"/>
    </row>
    <row r="44" spans="1:19" ht="57.75" customHeight="1" x14ac:dyDescent="0.25">
      <c r="A44" s="328" t="s">
        <v>191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</row>
    <row r="45" spans="1:19" ht="57.75" customHeight="1" x14ac:dyDescent="0.25">
      <c r="A45" s="329" t="s">
        <v>193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</row>
  </sheetData>
  <mergeCells count="25">
    <mergeCell ref="K5:L5"/>
    <mergeCell ref="B3:B6"/>
    <mergeCell ref="C3:C6"/>
    <mergeCell ref="D3:D6"/>
    <mergeCell ref="R1:R2"/>
    <mergeCell ref="R3:R6"/>
    <mergeCell ref="Q1:Q6"/>
    <mergeCell ref="N5:N6"/>
    <mergeCell ref="O5:O6"/>
    <mergeCell ref="A44:O44"/>
    <mergeCell ref="A45:O45"/>
    <mergeCell ref="A1:O1"/>
    <mergeCell ref="P1:P6"/>
    <mergeCell ref="K3:O4"/>
    <mergeCell ref="A2:O2"/>
    <mergeCell ref="H3:J4"/>
    <mergeCell ref="E3:G4"/>
    <mergeCell ref="G5:G6"/>
    <mergeCell ref="A43:C43"/>
    <mergeCell ref="A3:A6"/>
    <mergeCell ref="E5:E6"/>
    <mergeCell ref="F5:F6"/>
    <mergeCell ref="H5:H6"/>
    <mergeCell ref="I5:I6"/>
    <mergeCell ref="J5:J6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12" sqref="D12:M12"/>
    </sheetView>
  </sheetViews>
  <sheetFormatPr defaultRowHeight="15" x14ac:dyDescent="0.25"/>
  <sheetData>
    <row r="1" spans="1:14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x14ac:dyDescent="0.25">
      <c r="A2" s="228" t="s">
        <v>65</v>
      </c>
      <c r="B2" s="230" t="s">
        <v>1</v>
      </c>
      <c r="C2" s="233" t="s">
        <v>175</v>
      </c>
      <c r="D2" s="236" t="s">
        <v>2</v>
      </c>
      <c r="E2" s="236" t="s">
        <v>3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</row>
    <row r="3" spans="1:14" x14ac:dyDescent="0.25">
      <c r="A3" s="229"/>
      <c r="B3" s="231"/>
      <c r="C3" s="234"/>
      <c r="D3" s="236"/>
      <c r="E3" s="236"/>
      <c r="F3" s="236"/>
      <c r="G3" s="229"/>
      <c r="H3" s="229"/>
      <c r="I3" s="229"/>
      <c r="J3" s="229"/>
      <c r="K3" s="229"/>
      <c r="L3" s="229"/>
      <c r="M3" s="229"/>
      <c r="N3" s="229"/>
    </row>
    <row r="4" spans="1:14" ht="22.5" x14ac:dyDescent="0.25">
      <c r="A4" s="229"/>
      <c r="B4" s="231"/>
      <c r="C4" s="234"/>
      <c r="D4" s="236"/>
      <c r="E4" s="236" t="s">
        <v>8</v>
      </c>
      <c r="F4" s="236" t="s">
        <v>9</v>
      </c>
      <c r="G4" s="236" t="s">
        <v>10</v>
      </c>
      <c r="H4" s="236" t="s">
        <v>11</v>
      </c>
      <c r="I4" s="229" t="s">
        <v>12</v>
      </c>
      <c r="J4" s="237" t="s">
        <v>13</v>
      </c>
      <c r="K4" s="238"/>
      <c r="L4" s="199" t="s">
        <v>14</v>
      </c>
      <c r="M4" s="228" t="s">
        <v>15</v>
      </c>
      <c r="N4" s="225" t="s">
        <v>16</v>
      </c>
    </row>
    <row r="5" spans="1:14" ht="44.25" x14ac:dyDescent="0.25">
      <c r="A5" s="229"/>
      <c r="B5" s="232"/>
      <c r="C5" s="235"/>
      <c r="D5" s="236"/>
      <c r="E5" s="236"/>
      <c r="F5" s="236"/>
      <c r="G5" s="236"/>
      <c r="H5" s="236"/>
      <c r="I5" s="229"/>
      <c r="J5" s="199" t="s">
        <v>20</v>
      </c>
      <c r="K5" s="199" t="s">
        <v>21</v>
      </c>
      <c r="L5" s="199" t="s">
        <v>22</v>
      </c>
      <c r="M5" s="229"/>
      <c r="N5" s="226"/>
    </row>
    <row r="6" spans="1:14" x14ac:dyDescent="0.25">
      <c r="A6" s="200"/>
      <c r="B6" s="200"/>
      <c r="C6" s="200"/>
      <c r="D6" s="200"/>
      <c r="E6" s="200"/>
      <c r="F6" s="200"/>
      <c r="G6" s="200"/>
      <c r="H6" s="200"/>
      <c r="I6" s="200"/>
      <c r="J6" s="200" t="s">
        <v>23</v>
      </c>
      <c r="K6" s="200" t="s">
        <v>24</v>
      </c>
      <c r="L6" s="200" t="s">
        <v>24</v>
      </c>
      <c r="M6" s="200"/>
      <c r="N6" s="3"/>
    </row>
    <row r="7" spans="1:14" x14ac:dyDescent="0.25">
      <c r="A7" s="200">
        <v>1</v>
      </c>
      <c r="B7" s="200">
        <v>2</v>
      </c>
      <c r="C7" s="200"/>
      <c r="D7" s="200">
        <v>3</v>
      </c>
      <c r="E7" s="200">
        <v>4</v>
      </c>
      <c r="F7" s="200">
        <v>5</v>
      </c>
      <c r="G7" s="200">
        <v>6</v>
      </c>
      <c r="H7" s="200">
        <v>7</v>
      </c>
      <c r="I7" s="200">
        <v>8</v>
      </c>
      <c r="J7" s="200">
        <v>9</v>
      </c>
      <c r="K7" s="200">
        <v>10</v>
      </c>
      <c r="L7" s="200">
        <v>11</v>
      </c>
      <c r="M7" s="200">
        <v>12</v>
      </c>
      <c r="N7" s="3">
        <v>13</v>
      </c>
    </row>
    <row r="8" spans="1:14" x14ac:dyDescent="0.25">
      <c r="A8" s="200">
        <v>1</v>
      </c>
      <c r="B8" s="202" t="s">
        <v>28</v>
      </c>
      <c r="C8" s="137">
        <v>41518</v>
      </c>
      <c r="D8" s="201">
        <v>253.53</v>
      </c>
      <c r="E8" s="201">
        <v>54.61</v>
      </c>
      <c r="F8" s="201">
        <v>41.05</v>
      </c>
      <c r="G8" s="201">
        <v>90.28</v>
      </c>
      <c r="H8" s="201">
        <v>36.21</v>
      </c>
      <c r="I8" s="201">
        <f t="shared" ref="I8:I11" si="0">G8+H8</f>
        <v>126.49000000000001</v>
      </c>
      <c r="J8" s="201">
        <v>2.68</v>
      </c>
      <c r="K8" s="201">
        <v>11.35</v>
      </c>
      <c r="L8" s="201">
        <v>115.14</v>
      </c>
      <c r="M8" s="201">
        <v>126.49</v>
      </c>
      <c r="N8" s="7">
        <f t="shared" ref="N8:N11" si="1">M8/I8</f>
        <v>0.99999999999999989</v>
      </c>
    </row>
    <row r="9" spans="1:14" x14ac:dyDescent="0.25">
      <c r="A9" s="200"/>
      <c r="B9" s="202" t="s">
        <v>27</v>
      </c>
      <c r="C9" s="137">
        <v>41548</v>
      </c>
      <c r="D9" s="201">
        <v>167.53</v>
      </c>
      <c r="E9" s="201">
        <v>37.69</v>
      </c>
      <c r="F9" s="201">
        <v>43.59</v>
      </c>
      <c r="G9" s="201">
        <v>1.58</v>
      </c>
      <c r="H9" s="201">
        <v>71.2</v>
      </c>
      <c r="I9" s="201">
        <f t="shared" si="0"/>
        <v>72.78</v>
      </c>
      <c r="J9" s="201">
        <v>0.78</v>
      </c>
      <c r="K9" s="201">
        <v>2.92</v>
      </c>
      <c r="L9" s="9">
        <v>69.72</v>
      </c>
      <c r="M9" s="9">
        <f t="shared" ref="M9:M10" si="2">K9+L9</f>
        <v>72.64</v>
      </c>
      <c r="N9" s="7">
        <f t="shared" si="1"/>
        <v>0.99807639461390496</v>
      </c>
    </row>
    <row r="10" spans="1:14" ht="22.5" x14ac:dyDescent="0.25">
      <c r="A10" s="200"/>
      <c r="B10" s="202" t="s">
        <v>29</v>
      </c>
      <c r="C10" s="137">
        <v>41548</v>
      </c>
      <c r="D10" s="201">
        <v>68.569999999999993</v>
      </c>
      <c r="E10" s="201">
        <v>56.23</v>
      </c>
      <c r="F10" s="201">
        <v>30.99</v>
      </c>
      <c r="G10" s="201">
        <v>34.68</v>
      </c>
      <c r="H10" s="201">
        <v>2.14</v>
      </c>
      <c r="I10" s="201">
        <f t="shared" si="0"/>
        <v>36.82</v>
      </c>
      <c r="J10" s="9">
        <v>1.9682999999999999</v>
      </c>
      <c r="K10" s="9">
        <v>95.743200000000002</v>
      </c>
      <c r="L10" s="9">
        <v>17.213719999999999</v>
      </c>
      <c r="M10" s="9">
        <f t="shared" si="2"/>
        <v>112.95692</v>
      </c>
      <c r="N10" s="7">
        <f t="shared" si="1"/>
        <v>3.0678142313959804</v>
      </c>
    </row>
    <row r="11" spans="1:14" x14ac:dyDescent="0.25">
      <c r="A11" s="200"/>
      <c r="B11" s="202" t="s">
        <v>34</v>
      </c>
      <c r="C11" s="137">
        <v>41548</v>
      </c>
      <c r="D11" s="201">
        <v>686.21</v>
      </c>
      <c r="E11" s="201">
        <v>69.09</v>
      </c>
      <c r="F11" s="201">
        <v>53</v>
      </c>
      <c r="G11" s="201">
        <v>356.09</v>
      </c>
      <c r="H11" s="201">
        <v>90.53</v>
      </c>
      <c r="I11" s="201">
        <f t="shared" si="0"/>
        <v>446.62</v>
      </c>
      <c r="J11" s="9">
        <v>9.3210099999999994</v>
      </c>
      <c r="K11" s="9">
        <v>37</v>
      </c>
      <c r="L11" s="9">
        <v>409.62</v>
      </c>
      <c r="M11" s="9">
        <f t="shared" ref="M11" si="3">L11+K11</f>
        <v>446.62</v>
      </c>
      <c r="N11" s="7">
        <f t="shared" si="1"/>
        <v>1</v>
      </c>
    </row>
    <row r="12" spans="1:14" x14ac:dyDescent="0.25">
      <c r="A12" s="17"/>
      <c r="B12" s="18" t="s">
        <v>52</v>
      </c>
      <c r="C12" s="18"/>
      <c r="D12" s="19">
        <f>SUM(D8:D11)</f>
        <v>1175.8400000000001</v>
      </c>
      <c r="E12" s="19">
        <f t="shared" ref="E12:M12" si="4">SUM(E8:E11)</f>
        <v>217.62</v>
      </c>
      <c r="F12" s="19">
        <f t="shared" si="4"/>
        <v>168.63</v>
      </c>
      <c r="G12" s="19">
        <f t="shared" si="4"/>
        <v>482.63</v>
      </c>
      <c r="H12" s="19">
        <f t="shared" si="4"/>
        <v>200.07999999999998</v>
      </c>
      <c r="I12" s="19">
        <f t="shared" si="4"/>
        <v>682.71</v>
      </c>
      <c r="J12" s="19">
        <f t="shared" si="4"/>
        <v>14.749309999999999</v>
      </c>
      <c r="K12" s="19">
        <f t="shared" si="4"/>
        <v>147.01319999999998</v>
      </c>
      <c r="L12" s="19">
        <f t="shared" si="4"/>
        <v>611.69371999999998</v>
      </c>
      <c r="M12" s="19">
        <f t="shared" si="4"/>
        <v>758.70691999999997</v>
      </c>
      <c r="N12" s="8"/>
    </row>
  </sheetData>
  <mergeCells count="16">
    <mergeCell ref="N4:N5"/>
    <mergeCell ref="A1:N1"/>
    <mergeCell ref="A2:A5"/>
    <mergeCell ref="B2:B5"/>
    <mergeCell ref="C2:C5"/>
    <mergeCell ref="D2:D5"/>
    <mergeCell ref="E2:F3"/>
    <mergeCell ref="G2:I3"/>
    <mergeCell ref="J2:N3"/>
    <mergeCell ref="E4:E5"/>
    <mergeCell ref="F4:F5"/>
    <mergeCell ref="G4:G5"/>
    <mergeCell ref="H4:H5"/>
    <mergeCell ref="I4:I5"/>
    <mergeCell ref="J4:K4"/>
    <mergeCell ref="M4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sqref="A1:N14"/>
    </sheetView>
  </sheetViews>
  <sheetFormatPr defaultRowHeight="15" x14ac:dyDescent="0.25"/>
  <sheetData>
    <row r="1" spans="1:14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x14ac:dyDescent="0.25">
      <c r="A2" s="228" t="s">
        <v>65</v>
      </c>
      <c r="B2" s="230" t="s">
        <v>1</v>
      </c>
      <c r="C2" s="233" t="s">
        <v>175</v>
      </c>
      <c r="D2" s="236" t="s">
        <v>2</v>
      </c>
      <c r="E2" s="236" t="s">
        <v>3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</row>
    <row r="3" spans="1:14" x14ac:dyDescent="0.25">
      <c r="A3" s="229"/>
      <c r="B3" s="231"/>
      <c r="C3" s="234"/>
      <c r="D3" s="236"/>
      <c r="E3" s="236"/>
      <c r="F3" s="236"/>
      <c r="G3" s="229"/>
      <c r="H3" s="229"/>
      <c r="I3" s="229"/>
      <c r="J3" s="229"/>
      <c r="K3" s="229"/>
      <c r="L3" s="229"/>
      <c r="M3" s="229"/>
      <c r="N3" s="229"/>
    </row>
    <row r="4" spans="1:14" ht="22.5" x14ac:dyDescent="0.25">
      <c r="A4" s="229"/>
      <c r="B4" s="231"/>
      <c r="C4" s="234"/>
      <c r="D4" s="236"/>
      <c r="E4" s="236" t="s">
        <v>8</v>
      </c>
      <c r="F4" s="236" t="s">
        <v>9</v>
      </c>
      <c r="G4" s="236" t="s">
        <v>10</v>
      </c>
      <c r="H4" s="236" t="s">
        <v>11</v>
      </c>
      <c r="I4" s="229" t="s">
        <v>12</v>
      </c>
      <c r="J4" s="237" t="s">
        <v>13</v>
      </c>
      <c r="K4" s="238"/>
      <c r="L4" s="199" t="s">
        <v>14</v>
      </c>
      <c r="M4" s="228" t="s">
        <v>15</v>
      </c>
      <c r="N4" s="225" t="s">
        <v>16</v>
      </c>
    </row>
    <row r="5" spans="1:14" ht="44.25" x14ac:dyDescent="0.25">
      <c r="A5" s="229"/>
      <c r="B5" s="232"/>
      <c r="C5" s="235"/>
      <c r="D5" s="236"/>
      <c r="E5" s="236"/>
      <c r="F5" s="236"/>
      <c r="G5" s="236"/>
      <c r="H5" s="236"/>
      <c r="I5" s="229"/>
      <c r="J5" s="199" t="s">
        <v>20</v>
      </c>
      <c r="K5" s="199" t="s">
        <v>21</v>
      </c>
      <c r="L5" s="199" t="s">
        <v>22</v>
      </c>
      <c r="M5" s="229"/>
      <c r="N5" s="226"/>
    </row>
    <row r="6" spans="1:14" x14ac:dyDescent="0.25">
      <c r="A6" s="200"/>
      <c r="B6" s="200"/>
      <c r="C6" s="200"/>
      <c r="D6" s="200"/>
      <c r="E6" s="200"/>
      <c r="F6" s="200"/>
      <c r="G6" s="200"/>
      <c r="H6" s="200"/>
      <c r="I6" s="200"/>
      <c r="J6" s="200" t="s">
        <v>23</v>
      </c>
      <c r="K6" s="200" t="s">
        <v>24</v>
      </c>
      <c r="L6" s="200" t="s">
        <v>24</v>
      </c>
      <c r="M6" s="200"/>
      <c r="N6" s="3"/>
    </row>
    <row r="7" spans="1:14" x14ac:dyDescent="0.25">
      <c r="A7" s="200">
        <v>1</v>
      </c>
      <c r="B7" s="200">
        <v>2</v>
      </c>
      <c r="C7" s="200"/>
      <c r="D7" s="200">
        <v>3</v>
      </c>
      <c r="E7" s="200">
        <v>4</v>
      </c>
      <c r="F7" s="200">
        <v>5</v>
      </c>
      <c r="G7" s="200">
        <v>6</v>
      </c>
      <c r="H7" s="200">
        <v>7</v>
      </c>
      <c r="I7" s="200">
        <v>8</v>
      </c>
      <c r="J7" s="200">
        <v>9</v>
      </c>
      <c r="K7" s="200">
        <v>10</v>
      </c>
      <c r="L7" s="200">
        <v>11</v>
      </c>
      <c r="M7" s="200">
        <v>12</v>
      </c>
      <c r="N7" s="3">
        <v>13</v>
      </c>
    </row>
    <row r="8" spans="1:14" x14ac:dyDescent="0.25">
      <c r="A8" s="200">
        <v>1</v>
      </c>
      <c r="B8" s="202" t="s">
        <v>27</v>
      </c>
      <c r="C8" s="194">
        <v>41548</v>
      </c>
      <c r="D8" s="201">
        <v>167.53</v>
      </c>
      <c r="E8" s="201">
        <v>37.69</v>
      </c>
      <c r="F8" s="201">
        <v>43.59</v>
      </c>
      <c r="G8" s="201">
        <v>1.58</v>
      </c>
      <c r="H8" s="201">
        <v>71.2</v>
      </c>
      <c r="I8" s="201">
        <f t="shared" ref="I8:I9" si="0">G8+H8</f>
        <v>72.78</v>
      </c>
      <c r="J8" s="201">
        <v>0.78</v>
      </c>
      <c r="K8" s="201">
        <v>2.92</v>
      </c>
      <c r="L8" s="9">
        <v>69.72</v>
      </c>
      <c r="M8" s="9">
        <f t="shared" ref="M8:M9" si="1">K8+L8</f>
        <v>72.64</v>
      </c>
      <c r="N8" s="7">
        <f t="shared" ref="N8" si="2">M8/I8</f>
        <v>0.99807639461390496</v>
      </c>
    </row>
    <row r="9" spans="1:14" x14ac:dyDescent="0.25">
      <c r="A9" s="200">
        <v>2</v>
      </c>
      <c r="B9" s="202" t="s">
        <v>156</v>
      </c>
      <c r="C9" s="194">
        <v>41653</v>
      </c>
      <c r="D9" s="201">
        <v>255.4</v>
      </c>
      <c r="E9" s="201">
        <v>84.25</v>
      </c>
      <c r="F9" s="201">
        <v>59.98</v>
      </c>
      <c r="G9" s="201">
        <v>165.16</v>
      </c>
      <c r="H9" s="201">
        <v>35.61</v>
      </c>
      <c r="I9" s="201">
        <f t="shared" si="0"/>
        <v>200.76999999999998</v>
      </c>
      <c r="J9" s="9"/>
      <c r="K9" s="9"/>
      <c r="L9" s="9"/>
      <c r="M9" s="9">
        <f t="shared" si="1"/>
        <v>0</v>
      </c>
      <c r="N9" s="3"/>
    </row>
    <row r="10" spans="1:14" x14ac:dyDescent="0.25">
      <c r="A10" s="200">
        <v>3</v>
      </c>
      <c r="B10" s="202" t="s">
        <v>28</v>
      </c>
      <c r="C10" s="194">
        <v>41518</v>
      </c>
      <c r="D10" s="201">
        <v>253.53</v>
      </c>
      <c r="E10" s="201">
        <v>54.61</v>
      </c>
      <c r="F10" s="201">
        <v>41.05</v>
      </c>
      <c r="G10" s="201">
        <v>90.28</v>
      </c>
      <c r="H10" s="201">
        <v>36.21</v>
      </c>
      <c r="I10" s="201">
        <f t="shared" ref="I10:I13" si="3">G10+H10</f>
        <v>126.49000000000001</v>
      </c>
      <c r="J10" s="201">
        <v>2.68</v>
      </c>
      <c r="K10" s="201">
        <v>11.35</v>
      </c>
      <c r="L10" s="201">
        <v>115.14</v>
      </c>
      <c r="M10" s="201">
        <v>126.49</v>
      </c>
      <c r="N10" s="7">
        <f t="shared" ref="N10:N13" si="4">M10/I10</f>
        <v>0.99999999999999989</v>
      </c>
    </row>
    <row r="11" spans="1:14" ht="22.5" x14ac:dyDescent="0.25">
      <c r="A11" s="200">
        <v>4</v>
      </c>
      <c r="B11" s="202" t="s">
        <v>29</v>
      </c>
      <c r="C11" s="194">
        <v>41548</v>
      </c>
      <c r="D11" s="201">
        <v>68.569999999999993</v>
      </c>
      <c r="E11" s="201">
        <v>56.23</v>
      </c>
      <c r="F11" s="201">
        <v>30.99</v>
      </c>
      <c r="G11" s="201">
        <v>34.68</v>
      </c>
      <c r="H11" s="201">
        <v>2.14</v>
      </c>
      <c r="I11" s="201">
        <f t="shared" si="3"/>
        <v>36.82</v>
      </c>
      <c r="J11" s="9">
        <v>1.9682999999999999</v>
      </c>
      <c r="K11" s="9">
        <v>95.743200000000002</v>
      </c>
      <c r="L11" s="9">
        <v>17.213719999999999</v>
      </c>
      <c r="M11" s="9">
        <f t="shared" ref="M11:M12" si="5">K11+L11</f>
        <v>112.95692</v>
      </c>
      <c r="N11" s="7">
        <f t="shared" si="4"/>
        <v>3.0678142313959804</v>
      </c>
    </row>
    <row r="12" spans="1:14" x14ac:dyDescent="0.25">
      <c r="A12" s="200">
        <v>5</v>
      </c>
      <c r="B12" s="202" t="s">
        <v>30</v>
      </c>
      <c r="C12" s="194">
        <v>41653</v>
      </c>
      <c r="D12" s="201">
        <v>611.30999999999995</v>
      </c>
      <c r="E12" s="201">
        <v>76.040000000000006</v>
      </c>
      <c r="F12" s="201">
        <v>49.36</v>
      </c>
      <c r="G12" s="201">
        <v>285.55</v>
      </c>
      <c r="H12" s="201">
        <v>116.38</v>
      </c>
      <c r="I12" s="201">
        <f t="shared" si="3"/>
        <v>401.93</v>
      </c>
      <c r="J12" s="9">
        <v>10.96668</v>
      </c>
      <c r="K12" s="9">
        <v>39.583329999999997</v>
      </c>
      <c r="L12" s="9">
        <v>335.95864999999998</v>
      </c>
      <c r="M12" s="9">
        <f t="shared" si="5"/>
        <v>375.54197999999997</v>
      </c>
      <c r="N12" s="7"/>
    </row>
    <row r="13" spans="1:14" x14ac:dyDescent="0.25">
      <c r="A13" s="200">
        <v>6</v>
      </c>
      <c r="B13" s="202" t="s">
        <v>34</v>
      </c>
      <c r="C13" s="194">
        <v>41548</v>
      </c>
      <c r="D13" s="201">
        <v>686.21</v>
      </c>
      <c r="E13" s="201">
        <v>69.09</v>
      </c>
      <c r="F13" s="201">
        <v>53</v>
      </c>
      <c r="G13" s="201">
        <v>356.09</v>
      </c>
      <c r="H13" s="201">
        <v>90.53</v>
      </c>
      <c r="I13" s="201">
        <f t="shared" si="3"/>
        <v>446.62</v>
      </c>
      <c r="J13" s="9">
        <v>9.3210099999999994</v>
      </c>
      <c r="K13" s="9">
        <v>37</v>
      </c>
      <c r="L13" s="9">
        <v>409.62</v>
      </c>
      <c r="M13" s="9">
        <f t="shared" ref="M13" si="6">L13+K13</f>
        <v>446.62</v>
      </c>
      <c r="N13" s="7">
        <f t="shared" si="4"/>
        <v>1</v>
      </c>
    </row>
    <row r="14" spans="1:14" x14ac:dyDescent="0.25">
      <c r="A14" s="17"/>
      <c r="B14" s="18" t="s">
        <v>52</v>
      </c>
      <c r="C14" s="18"/>
      <c r="D14" s="19">
        <f>SUM(D8:D13)</f>
        <v>2042.55</v>
      </c>
      <c r="E14" s="19">
        <f t="shared" ref="E14:M14" si="7">SUM(E8:E13)</f>
        <v>377.90999999999997</v>
      </c>
      <c r="F14" s="19">
        <f t="shared" si="7"/>
        <v>277.97000000000003</v>
      </c>
      <c r="G14" s="19">
        <f t="shared" si="7"/>
        <v>933.33999999999992</v>
      </c>
      <c r="H14" s="19">
        <f t="shared" si="7"/>
        <v>352.06999999999994</v>
      </c>
      <c r="I14" s="19">
        <f t="shared" si="7"/>
        <v>1285.4099999999999</v>
      </c>
      <c r="J14" s="19">
        <f t="shared" si="7"/>
        <v>25.715989999999998</v>
      </c>
      <c r="K14" s="19">
        <f t="shared" si="7"/>
        <v>186.59653</v>
      </c>
      <c r="L14" s="19">
        <f t="shared" si="7"/>
        <v>947.65237000000002</v>
      </c>
      <c r="M14" s="19">
        <f t="shared" si="7"/>
        <v>1134.2489</v>
      </c>
      <c r="N14" s="8"/>
    </row>
  </sheetData>
  <mergeCells count="16">
    <mergeCell ref="N4:N5"/>
    <mergeCell ref="A1:N1"/>
    <mergeCell ref="A2:A5"/>
    <mergeCell ref="B2:B5"/>
    <mergeCell ref="C2:C5"/>
    <mergeCell ref="D2:D5"/>
    <mergeCell ref="E2:F3"/>
    <mergeCell ref="G2:I3"/>
    <mergeCell ref="J2:N3"/>
    <mergeCell ref="E4:E5"/>
    <mergeCell ref="F4:F5"/>
    <mergeCell ref="G4:G5"/>
    <mergeCell ref="H4:H5"/>
    <mergeCell ref="I4:I5"/>
    <mergeCell ref="J4:K4"/>
    <mergeCell ref="M4:M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sqref="A1:N16"/>
    </sheetView>
  </sheetViews>
  <sheetFormatPr defaultRowHeight="15" x14ac:dyDescent="0.25"/>
  <sheetData>
    <row r="1" spans="1:14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x14ac:dyDescent="0.25">
      <c r="A2" s="228" t="s">
        <v>65</v>
      </c>
      <c r="B2" s="230" t="s">
        <v>1</v>
      </c>
      <c r="C2" s="233" t="s">
        <v>175</v>
      </c>
      <c r="D2" s="236" t="s">
        <v>2</v>
      </c>
      <c r="E2" s="236" t="s">
        <v>3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</row>
    <row r="3" spans="1:14" x14ac:dyDescent="0.25">
      <c r="A3" s="229"/>
      <c r="B3" s="231"/>
      <c r="C3" s="234"/>
      <c r="D3" s="236"/>
      <c r="E3" s="236"/>
      <c r="F3" s="236"/>
      <c r="G3" s="229"/>
      <c r="H3" s="229"/>
      <c r="I3" s="229"/>
      <c r="J3" s="229"/>
      <c r="K3" s="229"/>
      <c r="L3" s="229"/>
      <c r="M3" s="229"/>
      <c r="N3" s="229"/>
    </row>
    <row r="4" spans="1:14" ht="22.5" x14ac:dyDescent="0.25">
      <c r="A4" s="229"/>
      <c r="B4" s="231"/>
      <c r="C4" s="234"/>
      <c r="D4" s="236"/>
      <c r="E4" s="236" t="s">
        <v>8</v>
      </c>
      <c r="F4" s="236" t="s">
        <v>9</v>
      </c>
      <c r="G4" s="236" t="s">
        <v>10</v>
      </c>
      <c r="H4" s="236" t="s">
        <v>11</v>
      </c>
      <c r="I4" s="229" t="s">
        <v>12</v>
      </c>
      <c r="J4" s="237" t="s">
        <v>13</v>
      </c>
      <c r="K4" s="238"/>
      <c r="L4" s="204" t="s">
        <v>14</v>
      </c>
      <c r="M4" s="228" t="s">
        <v>15</v>
      </c>
      <c r="N4" s="225" t="s">
        <v>16</v>
      </c>
    </row>
    <row r="5" spans="1:14" ht="44.25" x14ac:dyDescent="0.25">
      <c r="A5" s="229"/>
      <c r="B5" s="232"/>
      <c r="C5" s="235"/>
      <c r="D5" s="236"/>
      <c r="E5" s="236"/>
      <c r="F5" s="236"/>
      <c r="G5" s="236"/>
      <c r="H5" s="236"/>
      <c r="I5" s="229"/>
      <c r="J5" s="204" t="s">
        <v>20</v>
      </c>
      <c r="K5" s="204" t="s">
        <v>21</v>
      </c>
      <c r="L5" s="204" t="s">
        <v>22</v>
      </c>
      <c r="M5" s="229"/>
      <c r="N5" s="226"/>
    </row>
    <row r="6" spans="1:14" x14ac:dyDescent="0.25">
      <c r="A6" s="203"/>
      <c r="B6" s="203"/>
      <c r="C6" s="203"/>
      <c r="D6" s="203"/>
      <c r="E6" s="203"/>
      <c r="F6" s="203"/>
      <c r="G6" s="203"/>
      <c r="H6" s="203"/>
      <c r="I6" s="203"/>
      <c r="J6" s="203" t="s">
        <v>23</v>
      </c>
      <c r="K6" s="203" t="s">
        <v>24</v>
      </c>
      <c r="L6" s="203" t="s">
        <v>24</v>
      </c>
      <c r="M6" s="203"/>
      <c r="N6" s="3"/>
    </row>
    <row r="7" spans="1:14" x14ac:dyDescent="0.25">
      <c r="A7" s="203">
        <v>1</v>
      </c>
      <c r="B7" s="203">
        <v>2</v>
      </c>
      <c r="C7" s="203"/>
      <c r="D7" s="203">
        <v>3</v>
      </c>
      <c r="E7" s="203">
        <v>4</v>
      </c>
      <c r="F7" s="203">
        <v>5</v>
      </c>
      <c r="G7" s="203">
        <v>6</v>
      </c>
      <c r="H7" s="203">
        <v>7</v>
      </c>
      <c r="I7" s="203">
        <v>8</v>
      </c>
      <c r="J7" s="203">
        <v>9</v>
      </c>
      <c r="K7" s="203">
        <v>10</v>
      </c>
      <c r="L7" s="203">
        <v>11</v>
      </c>
      <c r="M7" s="203">
        <v>12</v>
      </c>
      <c r="N7" s="3">
        <v>13</v>
      </c>
    </row>
    <row r="8" spans="1:14" x14ac:dyDescent="0.25">
      <c r="A8" s="203">
        <v>1</v>
      </c>
      <c r="B8" s="206" t="s">
        <v>27</v>
      </c>
      <c r="C8" s="194">
        <v>41548</v>
      </c>
      <c r="D8" s="205">
        <v>167.53</v>
      </c>
      <c r="E8" s="205">
        <v>37.69</v>
      </c>
      <c r="F8" s="205">
        <v>43.59</v>
      </c>
      <c r="G8" s="205">
        <v>1.58</v>
      </c>
      <c r="H8" s="205">
        <v>71.2</v>
      </c>
      <c r="I8" s="205">
        <f t="shared" ref="I8:I14" si="0">G8+H8</f>
        <v>72.78</v>
      </c>
      <c r="J8" s="205">
        <v>0.78</v>
      </c>
      <c r="K8" s="205">
        <v>2.92</v>
      </c>
      <c r="L8" s="9">
        <v>69.72</v>
      </c>
      <c r="M8" s="9">
        <f t="shared" ref="M8:M9" si="1">K8+L8</f>
        <v>72.64</v>
      </c>
      <c r="N8" s="7">
        <f t="shared" ref="N8" si="2">M8/I8</f>
        <v>0.99807639461390496</v>
      </c>
    </row>
    <row r="9" spans="1:14" x14ac:dyDescent="0.25">
      <c r="A9" s="203">
        <v>2</v>
      </c>
      <c r="B9" s="206" t="s">
        <v>156</v>
      </c>
      <c r="C9" s="194">
        <v>41653</v>
      </c>
      <c r="D9" s="205">
        <v>255.4</v>
      </c>
      <c r="E9" s="205">
        <v>84.25</v>
      </c>
      <c r="F9" s="205">
        <v>59.98</v>
      </c>
      <c r="G9" s="205">
        <v>165.16</v>
      </c>
      <c r="H9" s="205">
        <v>35.61</v>
      </c>
      <c r="I9" s="205">
        <f t="shared" si="0"/>
        <v>200.76999999999998</v>
      </c>
      <c r="J9" s="9"/>
      <c r="K9" s="9"/>
      <c r="L9" s="9"/>
      <c r="M9" s="9">
        <f t="shared" si="1"/>
        <v>0</v>
      </c>
      <c r="N9" s="3"/>
    </row>
    <row r="10" spans="1:14" x14ac:dyDescent="0.25">
      <c r="A10" s="203">
        <v>3</v>
      </c>
      <c r="B10" s="206" t="s">
        <v>28</v>
      </c>
      <c r="C10" s="194">
        <v>41518</v>
      </c>
      <c r="D10" s="205">
        <v>253.53</v>
      </c>
      <c r="E10" s="205">
        <v>54.61</v>
      </c>
      <c r="F10" s="205">
        <v>41.05</v>
      </c>
      <c r="G10" s="205">
        <v>90.28</v>
      </c>
      <c r="H10" s="205">
        <v>36.21</v>
      </c>
      <c r="I10" s="205">
        <f t="shared" si="0"/>
        <v>126.49000000000001</v>
      </c>
      <c r="J10" s="205">
        <v>2.68</v>
      </c>
      <c r="K10" s="205">
        <v>11.35</v>
      </c>
      <c r="L10" s="205">
        <v>115.14</v>
      </c>
      <c r="M10" s="205">
        <v>126.49</v>
      </c>
      <c r="N10" s="7">
        <f t="shared" ref="N10:N14" si="3">M10/I10</f>
        <v>0.99999999999999989</v>
      </c>
    </row>
    <row r="11" spans="1:14" ht="22.5" x14ac:dyDescent="0.25">
      <c r="A11" s="203">
        <v>4</v>
      </c>
      <c r="B11" s="206" t="s">
        <v>29</v>
      </c>
      <c r="C11" s="194">
        <v>41548</v>
      </c>
      <c r="D11" s="205">
        <v>68.569999999999993</v>
      </c>
      <c r="E11" s="205">
        <v>56.23</v>
      </c>
      <c r="F11" s="205">
        <v>30.99</v>
      </c>
      <c r="G11" s="205">
        <v>34.68</v>
      </c>
      <c r="H11" s="205">
        <v>2.14</v>
      </c>
      <c r="I11" s="205">
        <f t="shared" si="0"/>
        <v>36.82</v>
      </c>
      <c r="J11" s="9">
        <v>1.9682999999999999</v>
      </c>
      <c r="K11" s="9">
        <v>95.743200000000002</v>
      </c>
      <c r="L11" s="9">
        <v>17.213719999999999</v>
      </c>
      <c r="M11" s="9">
        <f t="shared" ref="M11:M13" si="4">K11+L11</f>
        <v>112.95692</v>
      </c>
      <c r="N11" s="7">
        <f t="shared" si="3"/>
        <v>3.0678142313959804</v>
      </c>
    </row>
    <row r="12" spans="1:14" x14ac:dyDescent="0.25">
      <c r="A12" s="203">
        <v>5</v>
      </c>
      <c r="B12" s="206" t="s">
        <v>30</v>
      </c>
      <c r="C12" s="194">
        <v>41653</v>
      </c>
      <c r="D12" s="205">
        <v>611.30999999999995</v>
      </c>
      <c r="E12" s="205">
        <v>76.040000000000006</v>
      </c>
      <c r="F12" s="205">
        <v>49.36</v>
      </c>
      <c r="G12" s="205">
        <v>285.55</v>
      </c>
      <c r="H12" s="205">
        <v>116.38</v>
      </c>
      <c r="I12" s="205">
        <f t="shared" si="0"/>
        <v>401.93</v>
      </c>
      <c r="J12" s="9">
        <v>10.96668</v>
      </c>
      <c r="K12" s="9">
        <v>39.583329999999997</v>
      </c>
      <c r="L12" s="9">
        <v>335.95864999999998</v>
      </c>
      <c r="M12" s="9">
        <f t="shared" si="4"/>
        <v>375.54197999999997</v>
      </c>
      <c r="N12" s="7"/>
    </row>
    <row r="13" spans="1:14" ht="22.5" x14ac:dyDescent="0.25">
      <c r="A13" s="203">
        <v>6</v>
      </c>
      <c r="B13" s="206" t="s">
        <v>32</v>
      </c>
      <c r="C13" s="194">
        <v>41684</v>
      </c>
      <c r="D13" s="205">
        <v>1123.73</v>
      </c>
      <c r="E13" s="205">
        <v>76.319999999999993</v>
      </c>
      <c r="F13" s="205">
        <v>45.34</v>
      </c>
      <c r="G13" s="205">
        <v>469.72</v>
      </c>
      <c r="H13" s="205">
        <v>230.45</v>
      </c>
      <c r="I13" s="205">
        <f t="shared" si="0"/>
        <v>700.17000000000007</v>
      </c>
      <c r="J13" s="9">
        <v>25.053000000000001</v>
      </c>
      <c r="K13" s="9">
        <v>108.00651999999999</v>
      </c>
      <c r="L13" s="9">
        <v>592.16031999999996</v>
      </c>
      <c r="M13" s="9">
        <f t="shared" si="4"/>
        <v>700.16683999999998</v>
      </c>
      <c r="N13" s="7"/>
    </row>
    <row r="14" spans="1:14" x14ac:dyDescent="0.25">
      <c r="A14" s="203">
        <v>7</v>
      </c>
      <c r="B14" s="206" t="s">
        <v>34</v>
      </c>
      <c r="C14" s="194">
        <v>41548</v>
      </c>
      <c r="D14" s="205">
        <v>686.21</v>
      </c>
      <c r="E14" s="205">
        <v>69.09</v>
      </c>
      <c r="F14" s="205">
        <v>53</v>
      </c>
      <c r="G14" s="205">
        <v>356.09</v>
      </c>
      <c r="H14" s="205">
        <v>90.53</v>
      </c>
      <c r="I14" s="205">
        <f t="shared" si="0"/>
        <v>446.62</v>
      </c>
      <c r="J14" s="9">
        <v>9.3210099999999994</v>
      </c>
      <c r="K14" s="9">
        <v>37</v>
      </c>
      <c r="L14" s="9">
        <v>409.62</v>
      </c>
      <c r="M14" s="9">
        <f t="shared" ref="M14" si="5">L14+K14</f>
        <v>446.62</v>
      </c>
      <c r="N14" s="7">
        <f t="shared" si="3"/>
        <v>1</v>
      </c>
    </row>
    <row r="15" spans="1:14" x14ac:dyDescent="0.25">
      <c r="A15" s="203">
        <v>8</v>
      </c>
      <c r="B15" s="206" t="s">
        <v>41</v>
      </c>
      <c r="C15" s="194"/>
      <c r="D15" s="205"/>
      <c r="E15" s="205"/>
      <c r="F15" s="205"/>
      <c r="G15" s="205"/>
      <c r="H15" s="205"/>
      <c r="I15" s="205"/>
      <c r="J15" s="9"/>
      <c r="K15" s="9"/>
      <c r="L15" s="9"/>
      <c r="M15" s="9"/>
      <c r="N15" s="7"/>
    </row>
    <row r="16" spans="1:14" x14ac:dyDescent="0.25">
      <c r="A16" s="17"/>
      <c r="B16" s="18" t="s">
        <v>52</v>
      </c>
      <c r="C16" s="18"/>
      <c r="D16" s="19">
        <f>SUM(D8:D15)</f>
        <v>3166.2799999999997</v>
      </c>
      <c r="E16" s="19">
        <f t="shared" ref="E16:M16" si="6">SUM(E8:E15)</f>
        <v>454.23</v>
      </c>
      <c r="F16" s="19">
        <f t="shared" si="6"/>
        <v>323.31000000000006</v>
      </c>
      <c r="G16" s="19">
        <f t="shared" si="6"/>
        <v>1403.06</v>
      </c>
      <c r="H16" s="19">
        <f t="shared" si="6"/>
        <v>582.52</v>
      </c>
      <c r="I16" s="19">
        <f t="shared" si="6"/>
        <v>1985.58</v>
      </c>
      <c r="J16" s="19">
        <f t="shared" si="6"/>
        <v>50.768990000000002</v>
      </c>
      <c r="K16" s="19">
        <f t="shared" si="6"/>
        <v>294.60305</v>
      </c>
      <c r="L16" s="19">
        <f t="shared" si="6"/>
        <v>1539.8126899999997</v>
      </c>
      <c r="M16" s="19">
        <f t="shared" si="6"/>
        <v>1834.4157399999999</v>
      </c>
      <c r="N16" s="8"/>
    </row>
  </sheetData>
  <mergeCells count="16">
    <mergeCell ref="N4:N5"/>
    <mergeCell ref="A1:N1"/>
    <mergeCell ref="A2:A5"/>
    <mergeCell ref="B2:B5"/>
    <mergeCell ref="C2:C5"/>
    <mergeCell ref="D2:D5"/>
    <mergeCell ref="E2:F3"/>
    <mergeCell ref="G2:I3"/>
    <mergeCell ref="J2:N3"/>
    <mergeCell ref="E4:E5"/>
    <mergeCell ref="F4:F5"/>
    <mergeCell ref="G4:G5"/>
    <mergeCell ref="H4:H5"/>
    <mergeCell ref="I4:I5"/>
    <mergeCell ref="J4:K4"/>
    <mergeCell ref="M4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C10" sqref="C10"/>
    </sheetView>
  </sheetViews>
  <sheetFormatPr defaultRowHeight="15" x14ac:dyDescent="0.25"/>
  <sheetData>
    <row r="1" spans="1:14" x14ac:dyDescent="0.25">
      <c r="A1" s="207">
        <v>43173</v>
      </c>
    </row>
    <row r="2" spans="1:14" x14ac:dyDescent="0.2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1:14" x14ac:dyDescent="0.25">
      <c r="A3" s="228" t="s">
        <v>65</v>
      </c>
      <c r="B3" s="230" t="s">
        <v>1</v>
      </c>
      <c r="C3" s="233" t="s">
        <v>175</v>
      </c>
      <c r="D3" s="236" t="s">
        <v>2</v>
      </c>
      <c r="E3" s="236" t="s">
        <v>3</v>
      </c>
      <c r="F3" s="236"/>
      <c r="G3" s="228" t="s">
        <v>4</v>
      </c>
      <c r="H3" s="229"/>
      <c r="I3" s="229"/>
      <c r="J3" s="228" t="s">
        <v>5</v>
      </c>
      <c r="K3" s="229"/>
      <c r="L3" s="229"/>
      <c r="M3" s="229"/>
      <c r="N3" s="229"/>
    </row>
    <row r="4" spans="1:14" x14ac:dyDescent="0.25">
      <c r="A4" s="229"/>
      <c r="B4" s="231"/>
      <c r="C4" s="234"/>
      <c r="D4" s="236"/>
      <c r="E4" s="236"/>
      <c r="F4" s="236"/>
      <c r="G4" s="229"/>
      <c r="H4" s="229"/>
      <c r="I4" s="229"/>
      <c r="J4" s="229"/>
      <c r="K4" s="229"/>
      <c r="L4" s="229"/>
      <c r="M4" s="229"/>
      <c r="N4" s="229"/>
    </row>
    <row r="5" spans="1:14" ht="22.5" x14ac:dyDescent="0.25">
      <c r="A5" s="229"/>
      <c r="B5" s="231"/>
      <c r="C5" s="234"/>
      <c r="D5" s="236"/>
      <c r="E5" s="236" t="s">
        <v>8</v>
      </c>
      <c r="F5" s="236" t="s">
        <v>9</v>
      </c>
      <c r="G5" s="236" t="s">
        <v>10</v>
      </c>
      <c r="H5" s="236" t="s">
        <v>11</v>
      </c>
      <c r="I5" s="229" t="s">
        <v>12</v>
      </c>
      <c r="J5" s="237" t="s">
        <v>13</v>
      </c>
      <c r="K5" s="238"/>
      <c r="L5" s="204" t="s">
        <v>14</v>
      </c>
      <c r="M5" s="228" t="s">
        <v>15</v>
      </c>
      <c r="N5" s="225" t="s">
        <v>16</v>
      </c>
    </row>
    <row r="6" spans="1:14" ht="44.25" x14ac:dyDescent="0.25">
      <c r="A6" s="229"/>
      <c r="B6" s="232"/>
      <c r="C6" s="235"/>
      <c r="D6" s="236"/>
      <c r="E6" s="236"/>
      <c r="F6" s="236"/>
      <c r="G6" s="236"/>
      <c r="H6" s="236"/>
      <c r="I6" s="229"/>
      <c r="J6" s="204" t="s">
        <v>20</v>
      </c>
      <c r="K6" s="204" t="s">
        <v>21</v>
      </c>
      <c r="L6" s="204" t="s">
        <v>22</v>
      </c>
      <c r="M6" s="229"/>
      <c r="N6" s="226"/>
    </row>
    <row r="7" spans="1:14" x14ac:dyDescent="0.25">
      <c r="A7" s="203"/>
      <c r="B7" s="203"/>
      <c r="C7" s="203"/>
      <c r="D7" s="203"/>
      <c r="E7" s="203"/>
      <c r="F7" s="203"/>
      <c r="G7" s="203"/>
      <c r="H7" s="203"/>
      <c r="I7" s="203"/>
      <c r="J7" s="203" t="s">
        <v>23</v>
      </c>
      <c r="K7" s="203" t="s">
        <v>24</v>
      </c>
      <c r="L7" s="203" t="s">
        <v>24</v>
      </c>
      <c r="M7" s="203"/>
      <c r="N7" s="3"/>
    </row>
    <row r="8" spans="1:14" x14ac:dyDescent="0.25">
      <c r="A8" s="203">
        <v>1</v>
      </c>
      <c r="B8" s="203">
        <v>2</v>
      </c>
      <c r="C8" s="203"/>
      <c r="D8" s="203">
        <v>3</v>
      </c>
      <c r="E8" s="203">
        <v>4</v>
      </c>
      <c r="F8" s="203">
        <v>5</v>
      </c>
      <c r="G8" s="203">
        <v>6</v>
      </c>
      <c r="H8" s="203">
        <v>7</v>
      </c>
      <c r="I8" s="203">
        <v>8</v>
      </c>
      <c r="J8" s="203">
        <v>9</v>
      </c>
      <c r="K8" s="203">
        <v>10</v>
      </c>
      <c r="L8" s="203">
        <v>11</v>
      </c>
      <c r="M8" s="203">
        <v>12</v>
      </c>
      <c r="N8" s="3">
        <v>13</v>
      </c>
    </row>
    <row r="9" spans="1:14" x14ac:dyDescent="0.25">
      <c r="A9" s="203">
        <v>1</v>
      </c>
      <c r="B9" s="205" t="s">
        <v>25</v>
      </c>
      <c r="C9" s="208">
        <v>43173</v>
      </c>
      <c r="D9" s="205">
        <v>1038.05</v>
      </c>
      <c r="E9" s="205">
        <v>85.12</v>
      </c>
      <c r="F9" s="205">
        <v>74.53</v>
      </c>
      <c r="G9" s="205">
        <v>783.74</v>
      </c>
      <c r="H9" s="205">
        <v>87.42</v>
      </c>
      <c r="I9" s="205">
        <f t="shared" ref="I9" si="0">G9+H9</f>
        <v>871.16</v>
      </c>
      <c r="J9" s="205">
        <v>25.01</v>
      </c>
      <c r="K9" s="205">
        <v>116.55</v>
      </c>
      <c r="L9" s="205">
        <f>644.08+73.78+22.71</f>
        <v>740.57</v>
      </c>
      <c r="M9" s="205">
        <f t="shared" ref="M9" si="1">K9+L9</f>
        <v>857.12</v>
      </c>
      <c r="N9" s="3"/>
    </row>
    <row r="10" spans="1:14" x14ac:dyDescent="0.25">
      <c r="A10" s="203">
        <v>2</v>
      </c>
      <c r="B10" s="206" t="s">
        <v>27</v>
      </c>
      <c r="C10" s="194">
        <v>41548</v>
      </c>
      <c r="D10" s="205">
        <v>167.53</v>
      </c>
      <c r="E10" s="205">
        <v>37.69</v>
      </c>
      <c r="F10" s="205">
        <v>43.59</v>
      </c>
      <c r="G10" s="205">
        <v>1.58</v>
      </c>
      <c r="H10" s="205">
        <v>71.2</v>
      </c>
      <c r="I10" s="205">
        <f t="shared" ref="I10:I17" si="2">G10+H10</f>
        <v>72.78</v>
      </c>
      <c r="J10" s="205">
        <v>0.78</v>
      </c>
      <c r="K10" s="205">
        <v>2.92</v>
      </c>
      <c r="L10" s="9">
        <v>69.72</v>
      </c>
      <c r="M10" s="9">
        <f t="shared" ref="M10:M11" si="3">K10+L10</f>
        <v>72.64</v>
      </c>
      <c r="N10" s="7">
        <f t="shared" ref="N10" si="4">M10/I10</f>
        <v>0.99807639461390496</v>
      </c>
    </row>
    <row r="11" spans="1:14" x14ac:dyDescent="0.25">
      <c r="A11" s="203">
        <v>3</v>
      </c>
      <c r="B11" s="206" t="s">
        <v>156</v>
      </c>
      <c r="C11" s="194">
        <v>41653</v>
      </c>
      <c r="D11" s="205">
        <v>255.4</v>
      </c>
      <c r="E11" s="205">
        <v>84.25</v>
      </c>
      <c r="F11" s="205">
        <v>59.98</v>
      </c>
      <c r="G11" s="205">
        <v>165.16</v>
      </c>
      <c r="H11" s="205">
        <v>35.61</v>
      </c>
      <c r="I11" s="205">
        <f t="shared" si="2"/>
        <v>200.76999999999998</v>
      </c>
      <c r="J11" s="9"/>
      <c r="K11" s="9"/>
      <c r="L11" s="9"/>
      <c r="M11" s="9">
        <f t="shared" si="3"/>
        <v>0</v>
      </c>
      <c r="N11" s="3"/>
    </row>
    <row r="12" spans="1:14" x14ac:dyDescent="0.25">
      <c r="A12" s="203">
        <v>4</v>
      </c>
      <c r="B12" s="206" t="s">
        <v>28</v>
      </c>
      <c r="C12" s="194">
        <v>41518</v>
      </c>
      <c r="D12" s="205">
        <v>253.53</v>
      </c>
      <c r="E12" s="205">
        <v>54.61</v>
      </c>
      <c r="F12" s="205">
        <v>41.05</v>
      </c>
      <c r="G12" s="205">
        <v>90.28</v>
      </c>
      <c r="H12" s="205">
        <v>36.21</v>
      </c>
      <c r="I12" s="205">
        <f t="shared" si="2"/>
        <v>126.49000000000001</v>
      </c>
      <c r="J12" s="205">
        <v>2.68</v>
      </c>
      <c r="K12" s="205">
        <v>11.35</v>
      </c>
      <c r="L12" s="205">
        <v>115.14</v>
      </c>
      <c r="M12" s="205">
        <v>126.49</v>
      </c>
      <c r="N12" s="7">
        <f t="shared" ref="N12:N17" si="5">M12/I12</f>
        <v>0.99999999999999989</v>
      </c>
    </row>
    <row r="13" spans="1:14" ht="22.5" x14ac:dyDescent="0.25">
      <c r="A13" s="203">
        <v>5</v>
      </c>
      <c r="B13" s="206" t="s">
        <v>29</v>
      </c>
      <c r="C13" s="194">
        <v>41548</v>
      </c>
      <c r="D13" s="205">
        <v>68.569999999999993</v>
      </c>
      <c r="E13" s="205">
        <v>56.23</v>
      </c>
      <c r="F13" s="205">
        <v>30.99</v>
      </c>
      <c r="G13" s="205">
        <v>34.68</v>
      </c>
      <c r="H13" s="205">
        <v>2.14</v>
      </c>
      <c r="I13" s="205">
        <f t="shared" si="2"/>
        <v>36.82</v>
      </c>
      <c r="J13" s="9">
        <v>1.9682999999999999</v>
      </c>
      <c r="K13" s="9">
        <v>95.743200000000002</v>
      </c>
      <c r="L13" s="9">
        <v>17.213719999999999</v>
      </c>
      <c r="M13" s="9">
        <f t="shared" ref="M13:M16" si="6">K13+L13</f>
        <v>112.95692</v>
      </c>
      <c r="N13" s="7">
        <f t="shared" si="5"/>
        <v>3.0678142313959804</v>
      </c>
    </row>
    <row r="14" spans="1:14" x14ac:dyDescent="0.25">
      <c r="A14" s="203">
        <v>6</v>
      </c>
      <c r="B14" s="206" t="s">
        <v>30</v>
      </c>
      <c r="C14" s="194">
        <v>41653</v>
      </c>
      <c r="D14" s="205">
        <v>611.30999999999995</v>
      </c>
      <c r="E14" s="205">
        <v>76.040000000000006</v>
      </c>
      <c r="F14" s="205">
        <v>49.36</v>
      </c>
      <c r="G14" s="205">
        <v>285.55</v>
      </c>
      <c r="H14" s="205">
        <v>116.38</v>
      </c>
      <c r="I14" s="205">
        <f t="shared" si="2"/>
        <v>401.93</v>
      </c>
      <c r="J14" s="9">
        <v>10.96668</v>
      </c>
      <c r="K14" s="9">
        <v>39.583329999999997</v>
      </c>
      <c r="L14" s="9">
        <v>335.95864999999998</v>
      </c>
      <c r="M14" s="9">
        <f t="shared" si="6"/>
        <v>375.54197999999997</v>
      </c>
      <c r="N14" s="7"/>
    </row>
    <row r="15" spans="1:14" ht="22.5" x14ac:dyDescent="0.25">
      <c r="A15" s="203">
        <v>7</v>
      </c>
      <c r="B15" s="206" t="s">
        <v>178</v>
      </c>
      <c r="C15" s="194"/>
      <c r="D15" s="205"/>
      <c r="E15" s="205"/>
      <c r="F15" s="205"/>
      <c r="G15" s="205"/>
      <c r="H15" s="205"/>
      <c r="I15" s="205"/>
      <c r="J15" s="9"/>
      <c r="K15" s="9"/>
      <c r="L15" s="9"/>
      <c r="M15" s="9"/>
      <c r="N15" s="7"/>
    </row>
    <row r="16" spans="1:14" ht="22.5" x14ac:dyDescent="0.25">
      <c r="A16" s="203">
        <v>8</v>
      </c>
      <c r="B16" s="206" t="s">
        <v>32</v>
      </c>
      <c r="C16" s="194">
        <v>41684</v>
      </c>
      <c r="D16" s="205">
        <v>1123.73</v>
      </c>
      <c r="E16" s="205">
        <v>76.319999999999993</v>
      </c>
      <c r="F16" s="205">
        <v>45.34</v>
      </c>
      <c r="G16" s="205">
        <v>469.72</v>
      </c>
      <c r="H16" s="205">
        <v>230.45</v>
      </c>
      <c r="I16" s="205">
        <f t="shared" si="2"/>
        <v>700.17000000000007</v>
      </c>
      <c r="J16" s="9">
        <v>25.053000000000001</v>
      </c>
      <c r="K16" s="9">
        <v>108.00651999999999</v>
      </c>
      <c r="L16" s="9">
        <v>592.16031999999996</v>
      </c>
      <c r="M16" s="9">
        <f t="shared" si="6"/>
        <v>700.16683999999998</v>
      </c>
      <c r="N16" s="7"/>
    </row>
    <row r="17" spans="1:14" x14ac:dyDescent="0.25">
      <c r="A17" s="203">
        <v>9</v>
      </c>
      <c r="B17" s="206" t="s">
        <v>34</v>
      </c>
      <c r="C17" s="194">
        <v>41548</v>
      </c>
      <c r="D17" s="205">
        <v>686.21</v>
      </c>
      <c r="E17" s="205">
        <v>69.09</v>
      </c>
      <c r="F17" s="205">
        <v>53</v>
      </c>
      <c r="G17" s="205">
        <v>356.09</v>
      </c>
      <c r="H17" s="205">
        <v>90.53</v>
      </c>
      <c r="I17" s="205">
        <f t="shared" si="2"/>
        <v>446.62</v>
      </c>
      <c r="J17" s="9">
        <v>9.3210099999999994</v>
      </c>
      <c r="K17" s="9">
        <v>37</v>
      </c>
      <c r="L17" s="9">
        <v>409.62</v>
      </c>
      <c r="M17" s="9">
        <f t="shared" ref="M17" si="7">L17+K17</f>
        <v>446.62</v>
      </c>
      <c r="N17" s="7">
        <f t="shared" si="5"/>
        <v>1</v>
      </c>
    </row>
    <row r="18" spans="1:14" x14ac:dyDescent="0.25">
      <c r="A18" s="203">
        <v>10</v>
      </c>
      <c r="B18" s="206" t="s">
        <v>41</v>
      </c>
      <c r="C18" s="194"/>
      <c r="D18" s="205"/>
      <c r="E18" s="205"/>
      <c r="F18" s="205"/>
      <c r="G18" s="205"/>
      <c r="H18" s="205"/>
      <c r="I18" s="205"/>
      <c r="J18" s="9"/>
      <c r="K18" s="9"/>
      <c r="L18" s="9"/>
      <c r="M18" s="9"/>
      <c r="N18" s="7"/>
    </row>
    <row r="19" spans="1:14" x14ac:dyDescent="0.25">
      <c r="A19" s="17"/>
      <c r="B19" s="18" t="s">
        <v>52</v>
      </c>
      <c r="C19" s="18"/>
      <c r="D19" s="19">
        <f>SUM(D10:D18)</f>
        <v>3166.2799999999997</v>
      </c>
      <c r="E19" s="19">
        <f t="shared" ref="E19:M19" si="8">SUM(E10:E18)</f>
        <v>454.23</v>
      </c>
      <c r="F19" s="19">
        <f t="shared" si="8"/>
        <v>323.31000000000006</v>
      </c>
      <c r="G19" s="19">
        <f t="shared" si="8"/>
        <v>1403.06</v>
      </c>
      <c r="H19" s="19">
        <f t="shared" si="8"/>
        <v>582.52</v>
      </c>
      <c r="I19" s="19">
        <f t="shared" si="8"/>
        <v>1985.58</v>
      </c>
      <c r="J19" s="19">
        <f t="shared" si="8"/>
        <v>50.768990000000002</v>
      </c>
      <c r="K19" s="19">
        <f t="shared" si="8"/>
        <v>294.60305</v>
      </c>
      <c r="L19" s="19">
        <f t="shared" si="8"/>
        <v>1539.8126899999997</v>
      </c>
      <c r="M19" s="19">
        <f t="shared" si="8"/>
        <v>1834.4157399999999</v>
      </c>
      <c r="N19" s="8"/>
    </row>
  </sheetData>
  <mergeCells count="16">
    <mergeCell ref="N5:N6"/>
    <mergeCell ref="A2:N2"/>
    <mergeCell ref="A3:A6"/>
    <mergeCell ref="B3:B6"/>
    <mergeCell ref="C3:C6"/>
    <mergeCell ref="D3:D6"/>
    <mergeCell ref="E3:F4"/>
    <mergeCell ref="G3:I4"/>
    <mergeCell ref="J3:N4"/>
    <mergeCell ref="E5:E6"/>
    <mergeCell ref="F5:F6"/>
    <mergeCell ref="G5:G6"/>
    <mergeCell ref="H5:H6"/>
    <mergeCell ref="I5:I6"/>
    <mergeCell ref="J5:K5"/>
    <mergeCell ref="M5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B22" sqref="B22:N22"/>
    </sheetView>
  </sheetViews>
  <sheetFormatPr defaultRowHeight="15" x14ac:dyDescent="0.25"/>
  <cols>
    <col min="1" max="1" width="5" customWidth="1"/>
  </cols>
  <sheetData>
    <row r="1" spans="1:14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15" customHeight="1" x14ac:dyDescent="0.25">
      <c r="A2" s="228" t="s">
        <v>65</v>
      </c>
      <c r="B2" s="230" t="s">
        <v>1</v>
      </c>
      <c r="C2" s="233" t="s">
        <v>175</v>
      </c>
      <c r="D2" s="236" t="s">
        <v>2</v>
      </c>
      <c r="E2" s="236" t="s">
        <v>3</v>
      </c>
      <c r="F2" s="236"/>
      <c r="G2" s="228" t="s">
        <v>4</v>
      </c>
      <c r="H2" s="229"/>
      <c r="I2" s="229"/>
      <c r="J2" s="228" t="s">
        <v>5</v>
      </c>
      <c r="K2" s="229"/>
      <c r="L2" s="229"/>
      <c r="M2" s="229"/>
      <c r="N2" s="229"/>
    </row>
    <row r="3" spans="1:14" x14ac:dyDescent="0.25">
      <c r="A3" s="229"/>
      <c r="B3" s="231"/>
      <c r="C3" s="234"/>
      <c r="D3" s="236"/>
      <c r="E3" s="236"/>
      <c r="F3" s="236"/>
      <c r="G3" s="229"/>
      <c r="H3" s="229"/>
      <c r="I3" s="229"/>
      <c r="J3" s="229"/>
      <c r="K3" s="229"/>
      <c r="L3" s="229"/>
      <c r="M3" s="229"/>
      <c r="N3" s="229"/>
    </row>
    <row r="4" spans="1:14" ht="22.5" x14ac:dyDescent="0.25">
      <c r="A4" s="229"/>
      <c r="B4" s="231"/>
      <c r="C4" s="234"/>
      <c r="D4" s="236"/>
      <c r="E4" s="236" t="s">
        <v>8</v>
      </c>
      <c r="F4" s="236" t="s">
        <v>9</v>
      </c>
      <c r="G4" s="236" t="s">
        <v>10</v>
      </c>
      <c r="H4" s="236" t="s">
        <v>11</v>
      </c>
      <c r="I4" s="229" t="s">
        <v>12</v>
      </c>
      <c r="J4" s="237" t="s">
        <v>13</v>
      </c>
      <c r="K4" s="238"/>
      <c r="L4" s="196" t="s">
        <v>14</v>
      </c>
      <c r="M4" s="228" t="s">
        <v>15</v>
      </c>
      <c r="N4" s="225" t="s">
        <v>16</v>
      </c>
    </row>
    <row r="5" spans="1:14" ht="44.25" x14ac:dyDescent="0.25">
      <c r="A5" s="229"/>
      <c r="B5" s="232"/>
      <c r="C5" s="235"/>
      <c r="D5" s="236"/>
      <c r="E5" s="236"/>
      <c r="F5" s="236"/>
      <c r="G5" s="236"/>
      <c r="H5" s="236"/>
      <c r="I5" s="229"/>
      <c r="J5" s="196" t="s">
        <v>20</v>
      </c>
      <c r="K5" s="196" t="s">
        <v>21</v>
      </c>
      <c r="L5" s="196" t="s">
        <v>22</v>
      </c>
      <c r="M5" s="229"/>
      <c r="N5" s="226"/>
    </row>
    <row r="6" spans="1:14" x14ac:dyDescent="0.25">
      <c r="A6" s="195"/>
      <c r="B6" s="195"/>
      <c r="C6" s="195"/>
      <c r="D6" s="195"/>
      <c r="E6" s="195"/>
      <c r="F6" s="195"/>
      <c r="G6" s="195"/>
      <c r="H6" s="195"/>
      <c r="I6" s="195"/>
      <c r="J6" s="195" t="s">
        <v>23</v>
      </c>
      <c r="K6" s="195" t="s">
        <v>24</v>
      </c>
      <c r="L6" s="195" t="s">
        <v>24</v>
      </c>
      <c r="M6" s="195"/>
      <c r="N6" s="3"/>
    </row>
    <row r="7" spans="1:14" x14ac:dyDescent="0.25">
      <c r="A7" s="195">
        <v>1</v>
      </c>
      <c r="B7" s="195">
        <v>2</v>
      </c>
      <c r="C7" s="195"/>
      <c r="D7" s="195">
        <v>3</v>
      </c>
      <c r="E7" s="195">
        <v>4</v>
      </c>
      <c r="F7" s="195">
        <v>5</v>
      </c>
      <c r="G7" s="195">
        <v>6</v>
      </c>
      <c r="H7" s="195">
        <v>7</v>
      </c>
      <c r="I7" s="195">
        <v>8</v>
      </c>
      <c r="J7" s="195">
        <v>9</v>
      </c>
      <c r="K7" s="195">
        <v>10</v>
      </c>
      <c r="L7" s="195">
        <v>11</v>
      </c>
      <c r="M7" s="195">
        <v>12</v>
      </c>
      <c r="N7" s="3">
        <v>13</v>
      </c>
    </row>
    <row r="8" spans="1:14" ht="22.5" x14ac:dyDescent="0.25">
      <c r="A8" s="195">
        <v>1</v>
      </c>
      <c r="B8" s="198" t="s">
        <v>47</v>
      </c>
      <c r="C8" s="33">
        <v>43449</v>
      </c>
      <c r="D8" s="197">
        <v>493.77</v>
      </c>
      <c r="E8" s="197">
        <v>60.96</v>
      </c>
      <c r="F8" s="197">
        <v>41.14</v>
      </c>
      <c r="G8" s="197">
        <v>200.2</v>
      </c>
      <c r="H8" s="197">
        <v>68.03</v>
      </c>
      <c r="I8" s="197">
        <f t="shared" ref="I8:I26" si="0">G8+H8</f>
        <v>268.23</v>
      </c>
      <c r="J8" s="9">
        <v>9.0708699999999993</v>
      </c>
      <c r="K8" s="9">
        <v>23.416699999999999</v>
      </c>
      <c r="L8" s="9">
        <v>244.75049000000001</v>
      </c>
      <c r="M8" s="9">
        <f>K8+L8</f>
        <v>268.16719000000001</v>
      </c>
      <c r="N8" s="7">
        <f t="shared" ref="N8:N26" si="1">M8/I8</f>
        <v>0.99976583529060881</v>
      </c>
    </row>
    <row r="9" spans="1:14" x14ac:dyDescent="0.25">
      <c r="A9" s="195">
        <v>2</v>
      </c>
      <c r="B9" s="198" t="s">
        <v>45</v>
      </c>
      <c r="C9" s="33">
        <v>43449</v>
      </c>
      <c r="D9" s="197">
        <v>311.69</v>
      </c>
      <c r="E9" s="197">
        <v>84.17</v>
      </c>
      <c r="F9" s="197">
        <v>60.35</v>
      </c>
      <c r="G9" s="197">
        <v>225.41</v>
      </c>
      <c r="H9" s="197">
        <v>26.49</v>
      </c>
      <c r="I9" s="9">
        <f t="shared" si="0"/>
        <v>251.9</v>
      </c>
      <c r="J9" s="9">
        <v>7</v>
      </c>
      <c r="K9" s="197">
        <v>29.14</v>
      </c>
      <c r="L9" s="197">
        <v>211.45</v>
      </c>
      <c r="M9" s="197">
        <f t="shared" ref="M9:M13" si="2">K9+L9</f>
        <v>240.58999999999997</v>
      </c>
      <c r="N9" s="7">
        <f t="shared" si="1"/>
        <v>0.95510123064708208</v>
      </c>
    </row>
    <row r="10" spans="1:14" x14ac:dyDescent="0.25">
      <c r="A10" s="195">
        <v>3</v>
      </c>
      <c r="B10" s="198" t="s">
        <v>25</v>
      </c>
      <c r="C10" s="198"/>
      <c r="D10" s="197">
        <v>1038.05</v>
      </c>
      <c r="E10" s="197">
        <v>85.12</v>
      </c>
      <c r="F10" s="197">
        <v>74.53</v>
      </c>
      <c r="G10" s="197">
        <v>783.74</v>
      </c>
      <c r="H10" s="197">
        <v>87.42</v>
      </c>
      <c r="I10" s="197">
        <f t="shared" si="0"/>
        <v>871.16</v>
      </c>
      <c r="J10" s="197">
        <v>25.01</v>
      </c>
      <c r="K10" s="197">
        <v>116.55</v>
      </c>
      <c r="L10" s="197">
        <f>644.08+73.78+22.71</f>
        <v>740.57</v>
      </c>
      <c r="M10" s="197">
        <f t="shared" si="2"/>
        <v>857.12</v>
      </c>
      <c r="N10" s="7">
        <f t="shared" si="1"/>
        <v>0.98388355755544332</v>
      </c>
    </row>
    <row r="11" spans="1:14" ht="22.5" x14ac:dyDescent="0.25">
      <c r="A11" s="195">
        <v>4</v>
      </c>
      <c r="B11" s="198" t="s">
        <v>26</v>
      </c>
      <c r="C11" s="198"/>
      <c r="D11" s="197">
        <v>255.4</v>
      </c>
      <c r="E11" s="197">
        <v>84.25</v>
      </c>
      <c r="F11" s="197">
        <v>59.98</v>
      </c>
      <c r="G11" s="197">
        <v>165.16</v>
      </c>
      <c r="H11" s="197">
        <v>35.61</v>
      </c>
      <c r="I11" s="197">
        <f t="shared" si="0"/>
        <v>200.76999999999998</v>
      </c>
      <c r="J11" s="197">
        <v>7.19</v>
      </c>
      <c r="K11" s="197">
        <v>20.420000000000002</v>
      </c>
      <c r="L11" s="197">
        <v>180.35</v>
      </c>
      <c r="M11" s="197">
        <f t="shared" si="2"/>
        <v>200.76999999999998</v>
      </c>
      <c r="N11" s="7">
        <f t="shared" si="1"/>
        <v>1</v>
      </c>
    </row>
    <row r="12" spans="1:14" x14ac:dyDescent="0.25">
      <c r="A12" s="195">
        <v>5</v>
      </c>
      <c r="B12" s="198" t="s">
        <v>27</v>
      </c>
      <c r="C12" s="198"/>
      <c r="D12" s="197">
        <v>167.53</v>
      </c>
      <c r="E12" s="197">
        <v>37.69</v>
      </c>
      <c r="F12" s="197">
        <v>43.59</v>
      </c>
      <c r="G12" s="197">
        <v>1.58</v>
      </c>
      <c r="H12" s="197">
        <v>71.2</v>
      </c>
      <c r="I12" s="197">
        <f t="shared" si="0"/>
        <v>72.78</v>
      </c>
      <c r="J12" s="197">
        <v>0.78</v>
      </c>
      <c r="K12" s="197">
        <v>2.92</v>
      </c>
      <c r="L12" s="9">
        <v>69.72</v>
      </c>
      <c r="M12" s="9">
        <f t="shared" si="2"/>
        <v>72.64</v>
      </c>
      <c r="N12" s="7">
        <f t="shared" si="1"/>
        <v>0.99807639461390496</v>
      </c>
    </row>
    <row r="13" spans="1:14" x14ac:dyDescent="0.25">
      <c r="A13" s="195">
        <v>6</v>
      </c>
      <c r="B13" s="198" t="s">
        <v>46</v>
      </c>
      <c r="C13" s="33">
        <v>43449</v>
      </c>
      <c r="D13" s="197">
        <v>14.58</v>
      </c>
      <c r="E13" s="197">
        <v>42.24</v>
      </c>
      <c r="F13" s="197">
        <v>33.020000000000003</v>
      </c>
      <c r="G13" s="197">
        <v>2.33</v>
      </c>
      <c r="H13" s="197">
        <v>2.99</v>
      </c>
      <c r="I13" s="197">
        <f t="shared" si="0"/>
        <v>5.32</v>
      </c>
      <c r="J13" s="9">
        <v>0.14785000000000001</v>
      </c>
      <c r="K13" s="9">
        <v>0.57999999999999996</v>
      </c>
      <c r="L13" s="9">
        <v>4.53</v>
      </c>
      <c r="M13" s="9">
        <f t="shared" si="2"/>
        <v>5.1100000000000003</v>
      </c>
      <c r="N13" s="7">
        <f t="shared" si="1"/>
        <v>0.96052631578947367</v>
      </c>
    </row>
    <row r="14" spans="1:14" x14ac:dyDescent="0.25">
      <c r="A14" s="195">
        <v>7</v>
      </c>
      <c r="B14" s="198" t="s">
        <v>28</v>
      </c>
      <c r="C14" s="198"/>
      <c r="D14" s="197">
        <v>253.53</v>
      </c>
      <c r="E14" s="197">
        <v>54.61</v>
      </c>
      <c r="F14" s="197">
        <v>41.05</v>
      </c>
      <c r="G14" s="197">
        <v>90.28</v>
      </c>
      <c r="H14" s="197">
        <v>36.21</v>
      </c>
      <c r="I14" s="197">
        <f t="shared" si="0"/>
        <v>126.49000000000001</v>
      </c>
      <c r="J14" s="197">
        <v>2.68</v>
      </c>
      <c r="K14" s="197">
        <v>11.35</v>
      </c>
      <c r="L14" s="197">
        <v>115.14</v>
      </c>
      <c r="M14" s="197">
        <v>126.49</v>
      </c>
      <c r="N14" s="7">
        <f t="shared" si="1"/>
        <v>0.99999999999999989</v>
      </c>
    </row>
    <row r="15" spans="1:14" ht="22.5" x14ac:dyDescent="0.25">
      <c r="A15" s="195">
        <v>8</v>
      </c>
      <c r="B15" s="198" t="s">
        <v>29</v>
      </c>
      <c r="C15" s="198"/>
      <c r="D15" s="197">
        <v>68.569999999999993</v>
      </c>
      <c r="E15" s="197">
        <v>56.23</v>
      </c>
      <c r="F15" s="197">
        <v>30.99</v>
      </c>
      <c r="G15" s="197">
        <v>34.68</v>
      </c>
      <c r="H15" s="197">
        <v>2.14</v>
      </c>
      <c r="I15" s="197">
        <f t="shared" si="0"/>
        <v>36.82</v>
      </c>
      <c r="J15" s="197">
        <v>1.97</v>
      </c>
      <c r="K15" s="197">
        <v>9.57</v>
      </c>
      <c r="L15" s="197">
        <v>17.21</v>
      </c>
      <c r="M15" s="197">
        <f t="shared" ref="M15:M25" si="3">K15+L15</f>
        <v>26.78</v>
      </c>
      <c r="N15" s="7">
        <f t="shared" si="1"/>
        <v>0.72732210755024451</v>
      </c>
    </row>
    <row r="16" spans="1:14" x14ac:dyDescent="0.25">
      <c r="A16" s="195">
        <v>9</v>
      </c>
      <c r="B16" s="198" t="s">
        <v>39</v>
      </c>
      <c r="C16" s="198"/>
      <c r="D16" s="11">
        <v>329.66237999999998</v>
      </c>
      <c r="E16" s="11">
        <v>86.48</v>
      </c>
      <c r="F16" s="11">
        <v>60.199999999999996</v>
      </c>
      <c r="G16" s="9">
        <v>216.51950900800003</v>
      </c>
      <c r="H16" s="9">
        <v>47.734337839999988</v>
      </c>
      <c r="I16" s="9">
        <f t="shared" si="0"/>
        <v>264.25384684800002</v>
      </c>
      <c r="J16" s="197">
        <v>9.18</v>
      </c>
      <c r="K16" s="197">
        <v>37.380000000000003</v>
      </c>
      <c r="L16" s="197">
        <v>196.03</v>
      </c>
      <c r="M16" s="197">
        <f t="shared" si="3"/>
        <v>233.41</v>
      </c>
      <c r="N16" s="7">
        <f t="shared" si="1"/>
        <v>0.88327947836558252</v>
      </c>
    </row>
    <row r="17" spans="1:14" x14ac:dyDescent="0.25">
      <c r="A17" s="195">
        <v>10</v>
      </c>
      <c r="B17" s="198" t="s">
        <v>30</v>
      </c>
      <c r="C17" s="198"/>
      <c r="D17" s="197">
        <v>611.30999999999995</v>
      </c>
      <c r="E17" s="197">
        <v>76.040000000000006</v>
      </c>
      <c r="F17" s="197">
        <v>49.36</v>
      </c>
      <c r="G17" s="197">
        <v>285.55</v>
      </c>
      <c r="H17" s="197">
        <v>116.38</v>
      </c>
      <c r="I17" s="197">
        <f t="shared" si="0"/>
        <v>401.93</v>
      </c>
      <c r="J17" s="197">
        <v>10.97</v>
      </c>
      <c r="K17" s="197">
        <v>43.91</v>
      </c>
      <c r="L17" s="197">
        <v>358.02</v>
      </c>
      <c r="M17" s="197">
        <f t="shared" si="3"/>
        <v>401.92999999999995</v>
      </c>
      <c r="N17" s="7">
        <f t="shared" si="1"/>
        <v>0.99999999999999989</v>
      </c>
    </row>
    <row r="18" spans="1:14" ht="22.5" x14ac:dyDescent="0.25">
      <c r="A18" s="195">
        <v>11</v>
      </c>
      <c r="B18" s="198" t="s">
        <v>31</v>
      </c>
      <c r="C18" s="198"/>
      <c r="D18" s="197">
        <v>725.98</v>
      </c>
      <c r="E18" s="197">
        <v>80.099999999999994</v>
      </c>
      <c r="F18" s="197">
        <v>62.61</v>
      </c>
      <c r="G18" s="197">
        <v>420.83</v>
      </c>
      <c r="H18" s="197">
        <v>125.59</v>
      </c>
      <c r="I18" s="197">
        <f t="shared" si="0"/>
        <v>546.41999999999996</v>
      </c>
      <c r="J18" s="197">
        <v>15.82</v>
      </c>
      <c r="K18" s="197">
        <v>59.78</v>
      </c>
      <c r="L18" s="197">
        <v>449.74</v>
      </c>
      <c r="M18" s="197">
        <f t="shared" si="3"/>
        <v>509.52</v>
      </c>
      <c r="N18" s="7">
        <f t="shared" si="1"/>
        <v>0.93246952893378721</v>
      </c>
    </row>
    <row r="19" spans="1:14" ht="22.5" x14ac:dyDescent="0.25">
      <c r="A19" s="195">
        <v>12</v>
      </c>
      <c r="B19" s="198" t="s">
        <v>32</v>
      </c>
      <c r="C19" s="198"/>
      <c r="D19" s="197">
        <v>1123.73</v>
      </c>
      <c r="E19" s="197">
        <v>76.319999999999993</v>
      </c>
      <c r="F19" s="197">
        <v>45.34</v>
      </c>
      <c r="G19" s="197">
        <v>469.72</v>
      </c>
      <c r="H19" s="197">
        <v>230.45</v>
      </c>
      <c r="I19" s="197">
        <f t="shared" si="0"/>
        <v>700.17000000000007</v>
      </c>
      <c r="J19" s="197">
        <v>25.05</v>
      </c>
      <c r="K19" s="197">
        <v>108.01</v>
      </c>
      <c r="L19" s="197">
        <v>592.16</v>
      </c>
      <c r="M19" s="197">
        <f t="shared" si="3"/>
        <v>700.17</v>
      </c>
      <c r="N19" s="7">
        <f t="shared" si="1"/>
        <v>0.99999999999999989</v>
      </c>
    </row>
    <row r="20" spans="1:14" x14ac:dyDescent="0.25">
      <c r="A20" s="195">
        <v>13</v>
      </c>
      <c r="B20" s="198" t="s">
        <v>44</v>
      </c>
      <c r="C20" s="198"/>
      <c r="D20" s="197">
        <v>419.47</v>
      </c>
      <c r="E20" s="197">
        <v>82.17</v>
      </c>
      <c r="F20" s="197">
        <v>55.77</v>
      </c>
      <c r="G20" s="197">
        <v>287.19</v>
      </c>
      <c r="H20" s="197">
        <v>39.020000000000003</v>
      </c>
      <c r="I20" s="197">
        <f t="shared" si="0"/>
        <v>326.20999999999998</v>
      </c>
      <c r="J20" s="197">
        <v>7.67</v>
      </c>
      <c r="K20" s="197">
        <v>28.86</v>
      </c>
      <c r="L20" s="197">
        <v>269.7</v>
      </c>
      <c r="M20" s="197">
        <f t="shared" si="3"/>
        <v>298.56</v>
      </c>
      <c r="N20" s="7">
        <f t="shared" si="1"/>
        <v>0.91523864994941917</v>
      </c>
    </row>
    <row r="21" spans="1:14" x14ac:dyDescent="0.25">
      <c r="A21" s="195">
        <v>14</v>
      </c>
      <c r="B21" s="198" t="s">
        <v>33</v>
      </c>
      <c r="C21" s="198"/>
      <c r="D21" s="197">
        <v>277.04000000000002</v>
      </c>
      <c r="E21" s="197">
        <v>54.79</v>
      </c>
      <c r="F21" s="197">
        <v>44.83</v>
      </c>
      <c r="G21" s="197">
        <v>94.88</v>
      </c>
      <c r="H21" s="197">
        <v>46.57</v>
      </c>
      <c r="I21" s="197">
        <f t="shared" si="0"/>
        <v>141.44999999999999</v>
      </c>
      <c r="J21" s="197">
        <v>1.79</v>
      </c>
      <c r="K21" s="197">
        <v>7.71</v>
      </c>
      <c r="L21" s="197">
        <v>133.74</v>
      </c>
      <c r="M21" s="197">
        <f t="shared" si="3"/>
        <v>141.45000000000002</v>
      </c>
      <c r="N21" s="7">
        <f t="shared" si="1"/>
        <v>1.0000000000000002</v>
      </c>
    </row>
    <row r="22" spans="1:14" x14ac:dyDescent="0.25">
      <c r="A22" s="195">
        <v>15</v>
      </c>
      <c r="B22" s="198" t="s">
        <v>34</v>
      </c>
      <c r="C22" s="198"/>
      <c r="D22" s="197">
        <v>686.21</v>
      </c>
      <c r="E22" s="197">
        <v>69.09</v>
      </c>
      <c r="F22" s="197">
        <v>53</v>
      </c>
      <c r="G22" s="197">
        <v>356.09</v>
      </c>
      <c r="H22" s="197">
        <v>90.53</v>
      </c>
      <c r="I22" s="197">
        <f t="shared" si="0"/>
        <v>446.62</v>
      </c>
      <c r="J22" s="197">
        <v>9.32</v>
      </c>
      <c r="K22" s="197">
        <v>37</v>
      </c>
      <c r="L22" s="197">
        <v>409.62</v>
      </c>
      <c r="M22" s="197">
        <f t="shared" si="3"/>
        <v>446.62</v>
      </c>
      <c r="N22" s="7">
        <f t="shared" si="1"/>
        <v>1</v>
      </c>
    </row>
    <row r="23" spans="1:14" x14ac:dyDescent="0.25">
      <c r="A23" s="195">
        <v>16</v>
      </c>
      <c r="B23" s="198" t="s">
        <v>177</v>
      </c>
      <c r="C23" s="198"/>
      <c r="D23" s="9">
        <v>352.89</v>
      </c>
      <c r="E23" s="9">
        <v>60.96</v>
      </c>
      <c r="F23" s="9">
        <v>41.14</v>
      </c>
      <c r="G23" s="9">
        <v>143.079216</v>
      </c>
      <c r="H23" s="9">
        <v>48.619252000000003</v>
      </c>
      <c r="I23" s="9">
        <f t="shared" si="0"/>
        <v>191.69846799999999</v>
      </c>
      <c r="J23" s="197">
        <v>5.67</v>
      </c>
      <c r="K23" s="197">
        <v>15.29</v>
      </c>
      <c r="L23" s="197">
        <v>176.33</v>
      </c>
      <c r="M23" s="197">
        <f t="shared" si="3"/>
        <v>191.62</v>
      </c>
      <c r="N23" s="7">
        <f t="shared" si="1"/>
        <v>0.99959066965522136</v>
      </c>
    </row>
    <row r="24" spans="1:14" x14ac:dyDescent="0.25">
      <c r="A24" s="195">
        <v>17</v>
      </c>
      <c r="B24" s="198" t="s">
        <v>35</v>
      </c>
      <c r="C24" s="198"/>
      <c r="D24" s="197">
        <v>36.71</v>
      </c>
      <c r="E24" s="9">
        <v>74.75</v>
      </c>
      <c r="F24" s="9">
        <v>49.54</v>
      </c>
      <c r="G24" s="197">
        <v>20.260000000000002</v>
      </c>
      <c r="H24" s="197">
        <v>4.76</v>
      </c>
      <c r="I24" s="197">
        <f t="shared" si="0"/>
        <v>25.020000000000003</v>
      </c>
      <c r="J24" s="197">
        <v>1.08</v>
      </c>
      <c r="K24" s="197">
        <v>4.8099999999999996</v>
      </c>
      <c r="L24" s="197">
        <v>17.260000000000002</v>
      </c>
      <c r="M24" s="197">
        <f t="shared" si="3"/>
        <v>22.07</v>
      </c>
      <c r="N24" s="7">
        <f t="shared" si="1"/>
        <v>0.88209432454036762</v>
      </c>
    </row>
    <row r="25" spans="1:14" ht="22.5" x14ac:dyDescent="0.25">
      <c r="A25" s="195">
        <v>18</v>
      </c>
      <c r="B25" s="198" t="s">
        <v>38</v>
      </c>
      <c r="C25" s="198"/>
      <c r="D25" s="197">
        <v>101.17</v>
      </c>
      <c r="E25" s="9">
        <v>65.260000000000005</v>
      </c>
      <c r="F25" s="197">
        <v>52.05</v>
      </c>
      <c r="G25" s="197">
        <v>45.85</v>
      </c>
      <c r="H25" s="197">
        <v>16.09</v>
      </c>
      <c r="I25" s="197">
        <f t="shared" si="0"/>
        <v>61.94</v>
      </c>
      <c r="J25" s="197">
        <v>1.84</v>
      </c>
      <c r="K25" s="197">
        <v>7.92</v>
      </c>
      <c r="L25" s="197">
        <v>54.02</v>
      </c>
      <c r="M25" s="197">
        <f t="shared" si="3"/>
        <v>61.940000000000005</v>
      </c>
      <c r="N25" s="7">
        <f t="shared" si="1"/>
        <v>1.0000000000000002</v>
      </c>
    </row>
    <row r="26" spans="1:14" ht="22.5" x14ac:dyDescent="0.25">
      <c r="A26" s="195">
        <v>19</v>
      </c>
      <c r="B26" s="198" t="s">
        <v>36</v>
      </c>
      <c r="C26" s="198"/>
      <c r="D26" s="197">
        <v>913.48</v>
      </c>
      <c r="E26" s="197">
        <v>74.47</v>
      </c>
      <c r="F26" s="197">
        <v>47.55</v>
      </c>
      <c r="G26" s="197">
        <v>463.31</v>
      </c>
      <c r="H26" s="197">
        <v>138.53</v>
      </c>
      <c r="I26" s="197">
        <f t="shared" si="0"/>
        <v>601.84</v>
      </c>
      <c r="J26" s="9">
        <v>14.815329999999999</v>
      </c>
      <c r="K26" s="9">
        <v>47.129460000000002</v>
      </c>
      <c r="L26" s="9">
        <v>498.48500000000001</v>
      </c>
      <c r="M26" s="9">
        <v>545.61</v>
      </c>
      <c r="N26" s="7">
        <f t="shared" si="1"/>
        <v>0.90656985245247901</v>
      </c>
    </row>
    <row r="27" spans="1:14" ht="22.5" x14ac:dyDescent="0.25">
      <c r="A27" s="195">
        <v>20</v>
      </c>
      <c r="B27" s="198" t="s">
        <v>43</v>
      </c>
      <c r="C27" s="198"/>
      <c r="D27" s="197">
        <v>2.4300000000000002</v>
      </c>
      <c r="E27" s="197">
        <v>26.66</v>
      </c>
      <c r="F27" s="197">
        <v>56.47</v>
      </c>
      <c r="G27" s="197">
        <v>0.16</v>
      </c>
      <c r="H27" s="197">
        <v>1.03</v>
      </c>
      <c r="I27" s="197">
        <f t="shared" ref="I27:I28" si="4">G27+H27</f>
        <v>1.19</v>
      </c>
      <c r="J27" s="197">
        <v>0.01</v>
      </c>
      <c r="K27" s="197">
        <v>0.05</v>
      </c>
      <c r="L27" s="197">
        <v>0.92</v>
      </c>
      <c r="M27" s="197">
        <f t="shared" ref="M27:M28" si="5">K27+L27</f>
        <v>0.97000000000000008</v>
      </c>
      <c r="N27" s="7">
        <f t="shared" ref="N27:N28" si="6">M27/I27</f>
        <v>0.81512605042016817</v>
      </c>
    </row>
    <row r="28" spans="1:14" ht="22.5" x14ac:dyDescent="0.25">
      <c r="A28" s="195">
        <v>21</v>
      </c>
      <c r="B28" s="198" t="s">
        <v>37</v>
      </c>
      <c r="C28" s="198"/>
      <c r="D28" s="197">
        <v>0.64</v>
      </c>
      <c r="E28" s="9">
        <v>35.299999999999997</v>
      </c>
      <c r="F28" s="197">
        <v>33.56</v>
      </c>
      <c r="G28" s="197">
        <v>0.05</v>
      </c>
      <c r="H28" s="197">
        <v>0.17</v>
      </c>
      <c r="I28" s="197">
        <f t="shared" si="4"/>
        <v>0.22000000000000003</v>
      </c>
      <c r="J28" s="197">
        <v>0.01</v>
      </c>
      <c r="K28" s="197">
        <v>0.04</v>
      </c>
      <c r="L28" s="197">
        <v>0.18</v>
      </c>
      <c r="M28" s="197">
        <f t="shared" si="5"/>
        <v>0.22</v>
      </c>
      <c r="N28" s="7">
        <f t="shared" si="6"/>
        <v>0.99999999999999989</v>
      </c>
    </row>
    <row r="29" spans="1:14" x14ac:dyDescent="0.25">
      <c r="A29" s="195">
        <v>22</v>
      </c>
      <c r="B29" s="198" t="s">
        <v>41</v>
      </c>
      <c r="C29" s="198"/>
      <c r="D29" s="197">
        <v>10.55</v>
      </c>
      <c r="E29" s="197">
        <v>38.54</v>
      </c>
      <c r="F29" s="197">
        <v>47.26</v>
      </c>
      <c r="G29" s="197">
        <v>0.11</v>
      </c>
      <c r="H29" s="197">
        <v>4.8499999999999996</v>
      </c>
      <c r="I29" s="197">
        <f t="shared" ref="I29:I30" si="7">G29+H29</f>
        <v>4.96</v>
      </c>
      <c r="J29" s="197">
        <v>5.5999999999999995E-4</v>
      </c>
      <c r="K29" s="197">
        <v>3.0000000000000001E-3</v>
      </c>
      <c r="L29" s="197">
        <v>1.8169999999999999</v>
      </c>
      <c r="M29" s="197">
        <f t="shared" ref="M29:M30" si="8">K29+L29</f>
        <v>1.8199999999999998</v>
      </c>
      <c r="N29" s="7">
        <f t="shared" ref="N29:N30" si="9">M29/I29</f>
        <v>0.36693548387096769</v>
      </c>
    </row>
    <row r="30" spans="1:14" x14ac:dyDescent="0.25">
      <c r="A30" s="195">
        <v>23</v>
      </c>
      <c r="B30" s="198" t="s">
        <v>176</v>
      </c>
      <c r="C30" s="198"/>
      <c r="D30" s="197">
        <v>12.44</v>
      </c>
      <c r="E30" s="197">
        <v>59.68</v>
      </c>
      <c r="F30" s="197">
        <v>46.94</v>
      </c>
      <c r="G30" s="197">
        <v>2.35</v>
      </c>
      <c r="H30" s="197">
        <v>3.99</v>
      </c>
      <c r="I30" s="197">
        <f t="shared" si="7"/>
        <v>6.34</v>
      </c>
      <c r="J30" s="197">
        <v>0.21</v>
      </c>
      <c r="K30" s="197">
        <v>0.59</v>
      </c>
      <c r="L30" s="197">
        <v>3.97</v>
      </c>
      <c r="M30" s="197">
        <f t="shared" si="8"/>
        <v>4.5600000000000005</v>
      </c>
      <c r="N30" s="7">
        <f t="shared" si="9"/>
        <v>0.71924290220820197</v>
      </c>
    </row>
    <row r="31" spans="1:14" x14ac:dyDescent="0.25">
      <c r="A31" s="17"/>
      <c r="B31" s="18" t="s">
        <v>52</v>
      </c>
      <c r="C31" s="18"/>
      <c r="D31" s="19">
        <f>SUM(D8:D26)</f>
        <v>8180.7723800000022</v>
      </c>
      <c r="E31" s="19">
        <f t="shared" ref="E31:M31" si="10">SUM(E8:E26)</f>
        <v>1305.7</v>
      </c>
      <c r="F31" s="19">
        <f t="shared" si="10"/>
        <v>946.04</v>
      </c>
      <c r="G31" s="19">
        <f t="shared" si="10"/>
        <v>4306.6587250080011</v>
      </c>
      <c r="H31" s="19">
        <f t="shared" si="10"/>
        <v>1234.3635898399998</v>
      </c>
      <c r="I31" s="19">
        <f t="shared" si="10"/>
        <v>5541.022314848</v>
      </c>
      <c r="J31" s="19">
        <f t="shared" si="10"/>
        <v>157.05405000000002</v>
      </c>
      <c r="K31" s="19">
        <f t="shared" si="10"/>
        <v>611.74615999999992</v>
      </c>
      <c r="L31" s="19">
        <f t="shared" si="10"/>
        <v>4738.8254899999993</v>
      </c>
      <c r="M31" s="19">
        <f t="shared" si="10"/>
        <v>5350.5671899999988</v>
      </c>
      <c r="N31" s="8"/>
    </row>
    <row r="32" spans="1:14" x14ac:dyDescent="0.25">
      <c r="A32" s="239" t="s">
        <v>78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</row>
    <row r="33" spans="1:14" x14ac:dyDescent="0.25">
      <c r="A33" s="239" t="s">
        <v>53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</row>
    <row r="34" spans="1:14" x14ac:dyDescent="0.25">
      <c r="A34" s="239" t="s">
        <v>54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2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</sheetData>
  <mergeCells count="20">
    <mergeCell ref="A32:N32"/>
    <mergeCell ref="A33:N33"/>
    <mergeCell ref="A34:N34"/>
    <mergeCell ref="A35:N35"/>
    <mergeCell ref="C2:C5"/>
    <mergeCell ref="N4:N5"/>
    <mergeCell ref="F4:F5"/>
    <mergeCell ref="G4:G5"/>
    <mergeCell ref="H4:H5"/>
    <mergeCell ref="I4:I5"/>
    <mergeCell ref="J4:K4"/>
    <mergeCell ref="M4:M5"/>
    <mergeCell ref="A1:N1"/>
    <mergeCell ref="A2:A5"/>
    <mergeCell ref="B2:B5"/>
    <mergeCell ref="D2:D5"/>
    <mergeCell ref="E2:F3"/>
    <mergeCell ref="G2:I3"/>
    <mergeCell ref="J2:N3"/>
    <mergeCell ref="E4:E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Sep13</vt:lpstr>
      <vt:lpstr>Oct13</vt:lpstr>
      <vt:lpstr>Nov13</vt:lpstr>
      <vt:lpstr>Dec13</vt:lpstr>
      <vt:lpstr>Jan14</vt:lpstr>
      <vt:lpstr>Feb14</vt:lpstr>
      <vt:lpstr>Mar14</vt:lpstr>
      <vt:lpstr>Nov15</vt:lpstr>
      <vt:lpstr>Dec15</vt:lpstr>
      <vt:lpstr>Till March 2014</vt:lpstr>
      <vt:lpstr>Feb16 onward random</vt:lpstr>
      <vt:lpstr>Mar16 onward-final</vt:lpstr>
      <vt:lpstr>April 16 onwards</vt:lpstr>
      <vt:lpstr>Revised allocation</vt:lpstr>
      <vt:lpstr>July16</vt:lpstr>
      <vt:lpstr>Aug 16</vt:lpstr>
      <vt:lpstr>Sep 16</vt:lpstr>
      <vt:lpstr>Oct 16</vt:lpstr>
      <vt:lpstr>Nov 16</vt:lpstr>
      <vt:lpstr>Dec 2016</vt:lpstr>
      <vt:lpstr>Jan17</vt:lpstr>
      <vt:lpstr>Feb 17</vt:lpstr>
      <vt:lpstr>Mar 17</vt:lpstr>
      <vt:lpstr>Apr17</vt:lpstr>
      <vt:lpstr>May17</vt:lpstr>
      <vt:lpstr>Jun17</vt:lpstr>
      <vt:lpstr>July17</vt:lpstr>
      <vt:lpstr>Aug17</vt:lpstr>
      <vt:lpstr>Sep17</vt:lpstr>
      <vt:lpstr>Ministers</vt:lpstr>
      <vt:lpstr>Oct17</vt:lpstr>
      <vt:lpstr>For Bulletin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2020-10-19T06:35:48Z</dcterms:modified>
</cp:coreProperties>
</file>